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8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Инфо!$P$2:$P$16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62913" iterateDelta="1E-4"/>
</workbook>
</file>

<file path=xl/calcChain.xml><?xml version="1.0" encoding="utf-8"?>
<calcChain xmlns="http://schemas.openxmlformats.org/spreadsheetml/2006/main">
  <c r="B55" i="5" l="1"/>
  <c r="B54" i="5"/>
  <c r="B53" i="5"/>
  <c r="B52" i="5"/>
  <c r="EI2" i="1" l="1"/>
  <c r="EH2" i="1"/>
  <c r="EG2" i="1"/>
  <c r="EF2" i="1"/>
  <c r="DU2" i="1"/>
  <c r="DT2" i="1"/>
  <c r="CN2" i="1"/>
  <c r="CM2" i="1"/>
  <c r="AC9" i="1" l="1"/>
  <c r="AC26" i="1"/>
  <c r="AF5" i="1"/>
  <c r="AG5" i="1"/>
  <c r="D6" i="7"/>
  <c r="AC8" i="1" s="1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B46" i="5" l="1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10" i="5"/>
  <c r="B8" i="5"/>
  <c r="B9" i="5"/>
  <c r="E40" i="23"/>
  <c r="F37" i="23"/>
  <c r="C31" i="23"/>
  <c r="B30" i="23"/>
  <c r="E43" i="23" s="1"/>
  <c r="H28" i="23"/>
  <c r="J27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DB2" i="1" l="1"/>
  <c r="A30" i="23"/>
  <c r="G30" i="23"/>
  <c r="C34" i="23"/>
  <c r="B43" i="23"/>
  <c r="I30" i="23"/>
  <c r="C32" i="23"/>
  <c r="C41" i="23"/>
  <c r="H43" i="23"/>
  <c r="H30" i="23"/>
  <c r="C33" i="23"/>
  <c r="C35" i="23"/>
  <c r="C39" i="23"/>
  <c r="C40" i="23"/>
  <c r="C42" i="23"/>
  <c r="C19" i="23"/>
  <c r="C21" i="23"/>
  <c r="C25" i="23"/>
  <c r="C26" i="23"/>
  <c r="C28" i="23"/>
  <c r="E29" i="23"/>
  <c r="A16" i="23"/>
  <c r="G16" i="23"/>
  <c r="I16" i="23"/>
  <c r="H16" i="23" s="1"/>
  <c r="C18" i="23"/>
  <c r="C20" i="23"/>
  <c r="C27" i="23"/>
  <c r="B29" i="23"/>
  <c r="F41" i="14" l="1"/>
  <c r="R26" i="1" l="1"/>
  <c r="R9" i="1"/>
  <c r="D19" i="23" s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R20" i="1"/>
  <c r="T20" i="1"/>
  <c r="U20" i="1"/>
  <c r="V20" i="1"/>
  <c r="Y20" i="1"/>
  <c r="Z20" i="1"/>
  <c r="AA20" i="1"/>
  <c r="AB20" i="1"/>
  <c r="AC20" i="1"/>
  <c r="AD20" i="1"/>
  <c r="AF20" i="1"/>
  <c r="AG20" i="1"/>
  <c r="AH20" i="1"/>
  <c r="AI20" i="1"/>
  <c r="AJ20" i="1"/>
  <c r="AK20" i="1"/>
  <c r="AL20" i="1"/>
  <c r="AM20" i="1"/>
  <c r="AN20" i="1"/>
  <c r="AO20" i="1"/>
  <c r="AQ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20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B9" i="1"/>
  <c r="CB8" i="1"/>
  <c r="CA26" i="1"/>
  <c r="CA9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BC9" i="1"/>
  <c r="F27" i="23"/>
  <c r="AG26" i="1"/>
  <c r="AG9" i="1"/>
  <c r="H26" i="23" s="1"/>
  <c r="AF7" i="1"/>
  <c r="AC13" i="1" l="1"/>
  <c r="AC19" i="1"/>
  <c r="AC15" i="1"/>
  <c r="AG15" i="1"/>
  <c r="CK26" i="1"/>
  <c r="CJ26" i="1"/>
  <c r="CI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F23" i="6" l="1"/>
  <c r="P23" i="6" s="1"/>
  <c r="L26" i="1" l="1"/>
  <c r="BG9" i="1"/>
  <c r="BH9" i="1"/>
  <c r="BS9" i="1"/>
  <c r="BT9" i="1"/>
  <c r="EF9" i="1"/>
  <c r="CZ9" i="1"/>
  <c r="DA9" i="1"/>
  <c r="DB9" i="1"/>
  <c r="DD9" i="1"/>
  <c r="CI9" i="1"/>
  <c r="CJ9" i="1"/>
  <c r="CK9" i="1"/>
  <c r="F22" i="23" l="1"/>
  <c r="F21" i="23"/>
  <c r="BR9" i="1"/>
  <c r="CY9" i="1"/>
  <c r="V26" i="1"/>
  <c r="AA26" i="1" s="1"/>
  <c r="EH9" i="1"/>
  <c r="EK9" i="1"/>
  <c r="EI9" i="1"/>
  <c r="EG9" i="1"/>
  <c r="BB26" i="1" l="1"/>
  <c r="CM26" i="1" s="1"/>
  <c r="Z26" i="1"/>
  <c r="L9" i="1"/>
  <c r="D17" i="23" s="1"/>
  <c r="L8" i="1"/>
  <c r="R8" i="1" s="1"/>
  <c r="DT26" i="1" l="1"/>
  <c r="R13" i="1"/>
  <c r="R19" i="1"/>
  <c r="L13" i="1"/>
  <c r="L19" i="1"/>
  <c r="L15" i="1"/>
  <c r="R15" i="1"/>
  <c r="L14" i="1"/>
  <c r="P25" i="15"/>
  <c r="C3" i="23" l="1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F6" i="7"/>
  <c r="G6" i="7"/>
  <c r="H6" i="7"/>
  <c r="I6" i="7"/>
  <c r="J6" i="7"/>
  <c r="K6" i="7"/>
  <c r="N6" i="7"/>
  <c r="O6" i="7"/>
  <c r="AB5" i="1" l="1"/>
  <c r="AC5" i="1"/>
  <c r="AB26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CJ8" i="1"/>
  <c r="CI8" i="1"/>
  <c r="EW2" i="1"/>
  <c r="EV2" i="1"/>
  <c r="ES2" i="1"/>
  <c r="ER2" i="1"/>
  <c r="EW8" i="1"/>
  <c r="B74" i="5"/>
  <c r="B34" i="5"/>
  <c r="DR2" i="1" s="1"/>
  <c r="B25" i="5"/>
  <c r="DH2" i="1" s="1"/>
  <c r="AX9" i="1"/>
  <c r="F18" i="10"/>
  <c r="L15" i="14" s="1"/>
  <c r="DI2" i="1"/>
  <c r="EM2" i="1"/>
  <c r="EL2" i="1"/>
  <c r="DF2" i="1"/>
  <c r="DE2" i="1"/>
  <c r="BT8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V8" i="1" s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36" i="23" s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42" i="23" s="1"/>
  <c r="AH11" i="1"/>
  <c r="J32" i="23" s="1"/>
  <c r="AI11" i="1"/>
  <c r="J31" i="23" s="1"/>
  <c r="AL11" i="1"/>
  <c r="J36" i="23" s="1"/>
  <c r="AO11" i="1"/>
  <c r="J38" i="23" s="1"/>
  <c r="T11" i="1"/>
  <c r="P11" i="1"/>
  <c r="F31" i="23" s="1"/>
  <c r="O11" i="1"/>
  <c r="D34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BS8" i="1"/>
  <c r="AN2" i="1"/>
  <c r="D39" i="23" l="1"/>
  <c r="D41" i="23"/>
  <c r="B24" i="5"/>
  <c r="DG2" i="1" s="1"/>
  <c r="E12" i="23"/>
  <c r="DG26" i="1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O8" i="1"/>
  <c r="DO9" i="1"/>
  <c r="H22" i="23" s="1"/>
  <c r="DQ9" i="1"/>
  <c r="H23" i="23" s="1"/>
  <c r="DQ8" i="1"/>
  <c r="DP8" i="1"/>
  <c r="H10" i="23" s="1"/>
  <c r="DP9" i="1"/>
  <c r="H24" i="23" s="1"/>
  <c r="P5" i="6"/>
  <c r="DZ9" i="1"/>
  <c r="EE9" i="1"/>
  <c r="DY9" i="1"/>
  <c r="EU9" i="1"/>
  <c r="CQ9" i="1"/>
  <c r="EA9" i="1"/>
  <c r="ED9" i="1"/>
  <c r="DX9" i="1"/>
  <c r="DV9" i="1"/>
  <c r="CR9" i="1"/>
  <c r="CO9" i="1"/>
  <c r="EX9" i="1"/>
  <c r="EQ9" i="1"/>
  <c r="EC9" i="1"/>
  <c r="CT9" i="1"/>
  <c r="CV9" i="1"/>
  <c r="CX9" i="1"/>
  <c r="DJ9" i="1"/>
  <c r="DL9" i="1"/>
  <c r="DE9" i="1"/>
  <c r="EL9" i="1"/>
  <c r="DH9" i="1"/>
  <c r="H17" i="23" s="1"/>
  <c r="ER9" i="1"/>
  <c r="EV9" i="1"/>
  <c r="DW9" i="1"/>
  <c r="CP9" i="1"/>
  <c r="EB9" i="1"/>
  <c r="EO9" i="1"/>
  <c r="CS9" i="1"/>
  <c r="CU9" i="1"/>
  <c r="CW9" i="1"/>
  <c r="DK9" i="1"/>
  <c r="DF9" i="1"/>
  <c r="EM9" i="1"/>
  <c r="DR9" i="1"/>
  <c r="H18" i="23" s="1"/>
  <c r="ES9" i="1"/>
  <c r="EW9" i="1"/>
  <c r="ES8" i="1"/>
  <c r="F8" i="23"/>
  <c r="H24" i="6"/>
  <c r="R24" i="6" s="1"/>
  <c r="F7" i="23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BS11" i="1"/>
  <c r="C50" i="5" s="1"/>
  <c r="CG11" i="1"/>
  <c r="C46" i="5" s="1"/>
  <c r="E36" i="20"/>
  <c r="CU10" i="1"/>
  <c r="CS8" i="1"/>
  <c r="DI10" i="1"/>
  <c r="CW8" i="1"/>
  <c r="CX8" i="1"/>
  <c r="CJ11" i="1"/>
  <c r="CH11" i="1"/>
  <c r="CU8" i="1"/>
  <c r="EB8" i="1"/>
  <c r="DV8" i="1"/>
  <c r="CI11" i="1"/>
  <c r="BD11" i="1"/>
  <c r="BG11" i="1"/>
  <c r="F36" i="23" s="1"/>
  <c r="BO11" i="1"/>
  <c r="C66" i="5" s="1"/>
  <c r="G30" i="6"/>
  <c r="EV8" i="1"/>
  <c r="BT11" i="1"/>
  <c r="C17" i="5" s="1"/>
  <c r="EE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ED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35" i="23" l="1"/>
  <c r="H25" i="23"/>
  <c r="F28" i="23"/>
  <c r="FB8" i="1"/>
  <c r="H7" i="23" s="1"/>
  <c r="C32" i="5" a="1"/>
  <c r="C32" i="5" s="1"/>
  <c r="H9" i="23"/>
  <c r="H8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AA8" i="1" s="1"/>
  <c r="AB8" i="1" s="1"/>
  <c r="D5" i="23"/>
  <c r="C12" i="5"/>
  <c r="R11" i="1"/>
  <c r="D33" i="23" s="1"/>
  <c r="V9" i="1"/>
  <c r="DX11" i="1"/>
  <c r="D42" i="5" s="1"/>
  <c r="F39" i="5" s="1"/>
  <c r="AA10" i="1"/>
  <c r="F14" i="23"/>
  <c r="EV11" i="1"/>
  <c r="D66" i="5" s="1"/>
  <c r="F63" i="5" s="1"/>
  <c r="C16" i="5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EE11" i="1"/>
  <c r="D51" i="5" s="1"/>
  <c r="F48" i="5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X11" i="1"/>
  <c r="D17" i="5" s="1"/>
  <c r="F17" i="5" s="1"/>
  <c r="CW11" i="1"/>
  <c r="D16" i="5" s="1"/>
  <c r="F16" i="5" s="1"/>
  <c r="C51" i="5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F42" i="23" l="1"/>
  <c r="D24" i="23"/>
  <c r="AA9" i="1"/>
  <c r="F20" i="23" s="1"/>
  <c r="V19" i="1"/>
  <c r="V13" i="1"/>
  <c r="V15" i="1"/>
  <c r="FB11" i="1"/>
  <c r="H35" i="23" s="1"/>
  <c r="Z8" i="1"/>
  <c r="Z19" i="1" s="1"/>
  <c r="BZ8" i="1"/>
  <c r="DO11" i="1"/>
  <c r="H36" i="23" s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D73" i="5"/>
  <c r="F70" i="5" s="1"/>
  <c r="V11" i="1"/>
  <c r="D38" i="23" s="1"/>
  <c r="Z9" i="1"/>
  <c r="F19" i="23" s="1"/>
  <c r="N36" i="6"/>
  <c r="AA19" i="1" l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AB9" i="1"/>
  <c r="F24" i="23" s="1"/>
  <c r="BC8" i="1"/>
  <c r="CN8" i="1" s="1"/>
  <c r="AG8" i="1"/>
  <c r="AF8" i="1"/>
  <c r="AF19" i="1" s="1"/>
  <c r="F6" i="23"/>
  <c r="AF9" i="1"/>
  <c r="H19" i="23" s="1"/>
  <c r="DL8" i="1"/>
  <c r="CN9" i="1"/>
  <c r="D32" i="5"/>
  <c r="F32" i="5" s="1"/>
  <c r="BU11" i="1"/>
  <c r="CA11" i="1"/>
  <c r="EL8" i="1"/>
  <c r="EL11" i="1" s="1"/>
  <c r="D56" i="5" s="1"/>
  <c r="F53" i="5" s="1"/>
  <c r="BL11" i="1"/>
  <c r="C63" i="5" s="1"/>
  <c r="ES11" i="1"/>
  <c r="D63" i="5" s="1"/>
  <c r="F60" i="5" s="1"/>
  <c r="DF8" i="1"/>
  <c r="EM8" i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FA9" i="1" l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DN11" i="1" s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F25" i="23" s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DE11" i="1" s="1"/>
  <c r="D22" i="5" s="1"/>
  <c r="F22" i="5" s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DF11" i="1"/>
  <c r="EM11" i="1"/>
  <c r="D57" i="5" s="1"/>
  <c r="F54" i="5" s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CN11" i="1"/>
  <c r="BC11" i="1"/>
  <c r="F10" i="23"/>
  <c r="H5" i="23"/>
  <c r="DT8" i="1"/>
  <c r="CM8" i="1"/>
  <c r="BJ11" i="1"/>
  <c r="EQ11" i="1"/>
  <c r="D61" i="5" s="1"/>
  <c r="F58" i="5" s="1"/>
  <c r="AF11" i="1"/>
  <c r="H33" i="23" s="1"/>
  <c r="AB11" i="1"/>
  <c r="F38" i="23" s="1"/>
  <c r="C55" i="5"/>
  <c r="BB11" i="1"/>
  <c r="C4" i="5" s="1"/>
  <c r="D5" i="5" l="1"/>
  <c r="F5" i="5" s="1"/>
  <c r="H20" i="23"/>
  <c r="J5" i="23"/>
  <c r="AJ13" i="1"/>
  <c r="AJ15" i="1"/>
  <c r="D23" i="5"/>
  <c r="F23" i="5" s="1"/>
  <c r="D27" i="5"/>
  <c r="F27" i="5" s="1"/>
  <c r="D29" i="5"/>
  <c r="F29" i="5" s="1"/>
  <c r="D31" i="5"/>
  <c r="F31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J33" i="23" s="1"/>
  <c r="AK9" i="1"/>
  <c r="J20" i="23" s="1"/>
  <c r="DG11" i="1"/>
  <c r="F40" i="23" s="1"/>
  <c r="CM11" i="1"/>
  <c r="C69" i="5"/>
  <c r="C24" i="5"/>
  <c r="C38" i="5"/>
  <c r="DM11" i="1"/>
  <c r="H34" i="23" s="1"/>
  <c r="F39" i="23" l="1"/>
  <c r="D28" i="5"/>
  <c r="F28" i="5" s="1"/>
  <c r="D4" i="5"/>
  <c r="F4" i="5" s="1"/>
  <c r="AM8" i="1"/>
  <c r="AM19" i="1" s="1"/>
  <c r="AK13" i="1"/>
  <c r="AK15" i="1"/>
  <c r="D26" i="5"/>
  <c r="F26" i="5" s="1"/>
  <c r="AN8" i="1"/>
  <c r="AN19" i="1" s="1"/>
  <c r="H25" i="6"/>
  <c r="R25" i="6" s="1"/>
  <c r="J6" i="23"/>
  <c r="AX8" i="1"/>
  <c r="H32" i="6" s="1"/>
  <c r="R32" i="6" s="1"/>
  <c r="D30" i="5"/>
  <c r="F30" i="5" s="1"/>
  <c r="F7" i="22" s="1"/>
  <c r="D24" i="5"/>
  <c r="F24" i="5" s="1"/>
  <c r="AM9" i="1"/>
  <c r="J23" i="23" s="1"/>
  <c r="C74" i="5"/>
  <c r="AK11" i="1"/>
  <c r="J34" i="23" s="1"/>
  <c r="J13" i="23"/>
  <c r="C14" i="10" l="1"/>
  <c r="G7" i="22"/>
  <c r="AQ8" i="1"/>
  <c r="AQ19" i="1" s="1"/>
  <c r="J9" i="23"/>
  <c r="AM13" i="1"/>
  <c r="AM15" i="1"/>
  <c r="C13" i="10"/>
  <c r="AX11" i="1"/>
  <c r="J41" i="23" s="1"/>
  <c r="H36" i="6"/>
  <c r="D38" i="6" s="1"/>
  <c r="N38" i="6" s="1"/>
  <c r="AN9" i="1"/>
  <c r="AN13" i="1" s="1"/>
  <c r="C15" i="10"/>
  <c r="AM11" i="1"/>
  <c r="J37" i="23" s="1"/>
  <c r="E7" i="22"/>
  <c r="D35" i="5"/>
  <c r="C11" i="10"/>
  <c r="D74" i="5"/>
  <c r="D75" i="5" s="1"/>
  <c r="J12" i="23" l="1"/>
  <c r="AQ9" i="1"/>
  <c r="J26" i="23" s="1"/>
  <c r="AN15" i="1"/>
  <c r="R36" i="6"/>
  <c r="AN11" i="1"/>
  <c r="F71" i="5"/>
  <c r="D7" i="22" s="1"/>
  <c r="H7" i="22" s="1"/>
  <c r="C17" i="10"/>
  <c r="AQ11" i="1" l="1"/>
  <c r="J40" i="23" s="1"/>
  <c r="AQ13" i="1"/>
  <c r="AQ15" i="1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<sst xmlns="http://schemas.openxmlformats.org/spreadsheetml/2006/main" count="952" uniqueCount="616">
  <si>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</si>
  <si>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</si>
  <si>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</si>
  <si>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</si>
  <si>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</si>
  <si>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</si>
  <si>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</si>
  <si>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</si>
  <si>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</si>
  <si>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</si>
  <si>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</si>
  <si>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</si>
  <si>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</si>
  <si>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</si>
  <si>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</si>
  <si>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</si>
  <si>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</si>
  <si>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</si>
  <si>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</si>
  <si>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</si>
  <si>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</si>
  <si>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</si>
  <si>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</si>
  <si>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</si>
  <si>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</si>
  <si>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</si>
  <si>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</si>
  <si>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</si>
  <si>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</si>
  <si>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</si>
  <si>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</si>
  <si>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</si>
  <si>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</si>
  <si>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</si>
  <si>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</si>
  <si>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</si>
  <si>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</si>
  <si>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</si>
  <si>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</si>
  <si>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</si>
  <si>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</si>
  <si>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</si>
  <si>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</si>
  <si>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</si>
  <si>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</si>
  <si>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</si>
  <si>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</si>
  <si>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</si>
  <si>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</si>
  <si>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</si>
  <si>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</si>
  <si>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</si>
  <si>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</si>
  <si>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</si>
  <si>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</si>
  <si>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</si>
  <si>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</si>
  <si>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</si>
  <si>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</si>
  <si>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</si>
  <si>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</si>
  <si>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</si>
  <si>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</si>
  <si>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</si>
  <si>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</si>
  <si>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</si>
  <si>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</si>
  <si>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</si>
  <si>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</si>
  <si>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</si>
  <si>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</si>
  <si>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</si>
  <si>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</si>
  <si>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</si>
  <si>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</si>
  <si>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</si>
  <si>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</si>
  <si>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</si>
  <si>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</si>
  <si>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</si>
  <si>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</si>
  <si>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</si>
  <si>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</si>
  <si>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</si>
  <si>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</si>
  <si>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</si>
  <si>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</si>
  <si>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</si>
  <si>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</si>
  <si>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</si>
  <si>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</si>
  <si>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</si>
  <si>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</si>
  <si>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</si>
  <si>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</si>
  <si>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</si>
  <si>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</si>
  <si>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</si>
  <si>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</si>
  <si>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</si>
  <si>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</si>
  <si>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</si>
  <si>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</si>
  <si>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</si>
  <si>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</si>
  <si>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</si>
  <si>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</si>
  <si>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</si>
  <si>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</si>
  <si>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</si>
  <si>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</si>
  <si>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</si>
  <si>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</si>
  <si>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</si>
  <si>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</si>
  <si>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</si>
  <si>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</si>
  <si>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</si>
  <si>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</si>
  <si>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</si>
  <si>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</si>
  <si>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</si>
  <si>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</si>
  <si>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</si>
  <si>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</si>
  <si>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</si>
  <si>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</si>
  <si>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</si>
  <si>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</si>
  <si>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</si>
  <si>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</si>
  <si>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</si>
  <si>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</si>
  <si>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</si>
  <si>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</si>
  <si>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</si>
  <si>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</si>
  <si>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</si>
  <si>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</si>
  <si>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</si>
  <si>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</si>
  <si>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</si>
  <si>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</si>
  <si>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</si>
  <si>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</si>
  <si>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</si>
  <si>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</si>
  <si>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</si>
  <si>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</si>
  <si>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</si>
  <si>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</si>
  <si>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</si>
  <si>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</si>
  <si>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</si>
  <si>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</si>
  <si>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</si>
  <si>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</si>
  <si>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</si>
  <si>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</si>
  <si>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</si>
  <si>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</si>
  <si>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</si>
  <si>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</si>
  <si>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</si>
  <si>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</si>
  <si>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</si>
  <si>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</si>
  <si>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</si>
  <si>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</si>
  <si>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</si>
  <si>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</si>
  <si>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</si>
  <si>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</si>
  <si>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</si>
  <si>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</si>
  <si>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</si>
  <si>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</si>
  <si>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</si>
  <si>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</si>
  <si>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</si>
  <si>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</si>
  <si>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</si>
  <si>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</si>
  <si>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</si>
  <si>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</si>
  <si>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</si>
  <si>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</si>
  <si>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</si>
  <si>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</si>
  <si>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</si>
  <si>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</si>
  <si>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</si>
  <si>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</si>
  <si>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</si>
  <si>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</si>
  <si>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</si>
  <si>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</si>
  <si>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</si>
  <si>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</si>
  <si>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</si>
  <si>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</si>
  <si>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</si>
  <si>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</si>
  <si>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</si>
  <si>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</si>
  <si>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</si>
  <si>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</si>
  <si>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</si>
  <si>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</si>
  <si>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</si>
  <si>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</si>
  <si>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</si>
  <si>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</si>
  <si>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</si>
  <si>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</si>
  <si>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</si>
  <si>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</si>
  <si>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</si>
  <si>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</si>
  <si>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</si>
  <si>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</si>
  <si>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</si>
  <si>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</si>
  <si>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</si>
  <si>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</si>
  <si>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</si>
  <si>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</si>
  <si>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</si>
  <si>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</si>
  <si>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</si>
  <si>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</si>
  <si>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</si>
  <si>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</si>
  <si>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</si>
  <si>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</si>
  <si>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</si>
  <si>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</si>
  <si>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</si>
  <si>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</si>
  <si>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</si>
  <si>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</si>
  <si>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</si>
  <si>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</si>
  <si>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</si>
  <si>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</si>
  <si>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</si>
  <si>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</si>
  <si>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</si>
  <si>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</si>
  <si>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</si>
  <si>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</si>
  <si>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</si>
  <si>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</si>
  <si>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</si>
  <si>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</si>
  <si>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</si>
  <si>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</si>
  <si>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</si>
  <si>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</si>
  <si>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</si>
  <si>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</si>
  <si>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</si>
  <si>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</si>
  <si>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</si>
  <si>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</si>
  <si>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</si>
  <si>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</si>
  <si>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</si>
  <si>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</si>
  <si>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</si>
  <si>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</si>
  <si>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</si>
  <si>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</si>
  <si>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</si>
  <si>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</si>
  <si>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</si>
  <si>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</si>
  <si>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</si>
  <si>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</si>
  <si>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</si>
  <si>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</si>
  <si>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</si>
  <si>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</si>
  <si>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</si>
  <si>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</si>
  <si>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</si>
  <si>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</si>
  <si>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</si>
  <si>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</si>
  <si>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</si>
  <si>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</si>
  <si>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</si>
  <si>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</si>
  <si>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</si>
  <si>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</si>
  <si>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</si>
  <si>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</si>
  <si>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</si>
  <si>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</si>
  <si>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</si>
  <si>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</si>
  <si>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</si>
  <si>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</si>
  <si>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</si>
  <si>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</si>
  <si>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</si>
  <si>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</si>
  <si>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</si>
  <si>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</si>
  <si>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</si>
  <si>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</si>
  <si>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</si>
  <si>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</si>
  <si>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</si>
  <si>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</si>
  <si>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</si>
  <si>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</si>
  <si>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</si>
  <si>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</si>
  <si>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</si>
  <si>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</si>
  <si>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</si>
  <si>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</si>
  <si>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</si>
  <si>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</si>
  <si>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</si>
  <si>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</si>
  <si>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</si>
  <si>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</si>
  <si>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</si>
  <si>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</si>
  <si>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</si>
  <si>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</si>
  <si>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</si>
  <si>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</si>
  <si>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</si>
  <si>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</si>
  <si>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</si>
  <si>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</si>
  <si>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</si>
  <si>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</si>
  <si>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</si>
  <si>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</si>
  <si>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</si>
  <si>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</si>
  <si>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</si>
  <si>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</si>
  <si>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</si>
  <si>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</si>
  <si>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</si>
  <si>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</si>
  <si>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</si>
  <si>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</si>
  <si>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</si>
  <si>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</si>
  <si>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</si>
  <si>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</si>
  <si>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</si>
  <si>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</si>
  <si>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</si>
  <si>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</si>
  <si>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</si>
  <si>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</si>
  <si>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</si>
  <si>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</si>
  <si>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</si>
  <si>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</si>
  <si>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</si>
  <si>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</si>
  <si>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</si>
  <si>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</si>
  <si>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</si>
  <si>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</si>
  <si>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</si>
  <si>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</si>
  <si>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</si>
  <si>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</si>
  <si>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</si>
  <si>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</si>
  <si>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</si>
  <si>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</si>
  <si>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</si>
  <si>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</si>
  <si>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</si>
  <si>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</si>
  <si>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</si>
  <si>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</si>
  <si>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</si>
  <si>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</si>
  <si>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</si>
  <si>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</si>
  <si>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</si>
  <si>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</si>
  <si>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</si>
  <si>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</si>
  <si>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</si>
  <si>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</si>
  <si>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</si>
  <si>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</si>
  <si>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</si>
  <si>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</si>
  <si>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</si>
  <si>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</si>
  <si>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</si>
  <si>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</si>
  <si>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</si>
  <si>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</si>
  <si>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</si>
  <si>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</si>
  <si>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</si>
  <si>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</si>
  <si>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</si>
  <si>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</si>
  <si>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</si>
  <si>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</si>
  <si>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</si>
  <si>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</si>
  <si>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</si>
  <si>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</si>
  <si>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</si>
  <si>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</si>
  <si>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</si>
  <si>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</si>
  <si>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</si>
  <si>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</si>
  <si>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</si>
  <si>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</si>
  <si>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</si>
  <si>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</si>
  <si>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</si>
  <si>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</si>
  <si>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</si>
  <si>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</si>
  <si>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</si>
  <si>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</si>
  <si>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</si>
  <si>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</si>
  <si>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</si>
  <si>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</si>
  <si>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</si>
  <si>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</si>
  <si>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</si>
  <si>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</si>
  <si>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</si>
  <si>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</si>
  <si>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</si>
  <si>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</si>
  <si>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</si>
  <si>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</si>
  <si>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</si>
  <si>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</si>
  <si>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</si>
  <si>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</si>
  <si>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</si>
  <si>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</si>
  <si>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</si>
  <si>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</si>
  <si>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</si>
  <si>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</si>
  <si>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</si>
  <si>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</si>
  <si>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</si>
  <si>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</si>
  <si>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</si>
  <si>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</si>
  <si>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</si>
  <si>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</si>
  <si>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</si>
  <si>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</si>
  <si>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</si>
  <si>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</si>
  <si>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</si>
  <si>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</si>
  <si>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</si>
  <si>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</si>
  <si>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</si>
  <si>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</si>
  <si>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</si>
  <si>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</si>
  <si>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</si>
  <si>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</si>
  <si>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</si>
  <si>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</si>
  <si>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</si>
  <si>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</si>
  <si>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</si>
  <si>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</si>
  <si>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</si>
  <si>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</si>
  <si>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</si>
  <si>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</si>
  <si>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</si>
  <si>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</si>
  <si>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</si>
  <si>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</si>
  <si>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</si>
  <si>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</si>
  <si>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</si>
  <si>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</si>
  <si>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</si>
  <si>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</si>
  <si>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</si>
  <si>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</si>
  <si>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</si>
  <si>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</si>
  <si>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</si>
  <si>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</si>
  <si>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</si>
  <si>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</si>
  <si>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</si>
  <si>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</si>
  <si>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</si>
  <si>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</si>
  <si>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</si>
  <si>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</si>
  <si>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</si>
  <si>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</si>
  <si>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</si>
  <si>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</si>
  <si>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</si>
  <si>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</si>
  <si>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</si>
  <si>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</si>
  <si>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</si>
  <si>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</si>
  <si>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</si>
  <si>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</si>
  <si>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</si>
  <si>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</si>
  <si>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</si>
  <si>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</si>
  <si>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</si>
  <si>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</si>
  <si>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</si>
  <si>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</si>
  <si>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</si>
  <si>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</si>
  <si>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</si>
  <si>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</si>
  <si>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</si>
  <si>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</si>
  <si>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</si>
  <si>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</si>
  <si>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</si>
  <si>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</si>
  <si>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</si>
  <si>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</si>
  <si>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</si>
  <si>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</si>
  <si>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</si>
  <si>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</si>
  <si>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</si>
  <si>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Свободен код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</si>
  <si>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</si>
  <si>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</si>
  <si>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</si>
  <si>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</si>
  <si>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</si>
  <si>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</si>
  <si>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</si>
  <si>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</si>
  <si>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</si>
  <si>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</si>
  <si>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</si>
  <si>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</si>
  <si>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</si>
  <si>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</si>
  <si>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</si>
  <si>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</si>
  <si>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</si>
  <si>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</si>
  <si>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</si>
  <si>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</si>
  <si>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</si>
  <si>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</si>
  <si>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</si>
  <si>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</si>
  <si>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</si>
  <si>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</si>
  <si>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</si>
  <si>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</si>
  <si>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</si>
  <si>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</si>
  <si>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</si>
  <si>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</si>
  <si>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</si>
  <si>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</si>
  <si>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</si>
  <si>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</si>
  <si>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</si>
  <si>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</si>
  <si>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</si>
  <si>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</si>
  <si>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</si>
  <si>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</si>
  <si>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</si>
  <si>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</si>
  <si>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</si>
  <si>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</si>
  <si>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</si>
  <si>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</si>
  <si>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</si>
  <si>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</si>
  <si>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</si>
  <si>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</si>
  <si>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</si>
  <si>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</si>
  <si>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</si>
  <si>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</si>
  <si>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</si>
  <si>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Минимална работна заплата от 01.01.2017 г.</t>
  </si>
  <si>
    <t>Обезщетения от ДОО за болнични, които се начисляват и изплащат по НОВИЯ начин</t>
  </si>
  <si>
    <t>НАЦИОНАЛНА АГЕНЦИЯ ПО ПРИХОДИТЕ
ДЕКЛАРАЦИЯ
Образец № 6    2017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</si>
  <si>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</si>
  <si>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2018,01</t>
  </si>
  <si>
    <t>вер.2018,01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</si>
</sst>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2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0" fontId="15" fillId="0" borderId="0" xfId="0" applyFont="1" applyAlignment="1" applyProtection="1">
      <alignment horizontal="left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" fillId="0" borderId="0" xfId="0" applyFont="1" applyProtection="1"/>
  </cellXfs>
  <cellStyles count="9">
    <cellStyle name="Comma" xfId="1" builtinId="3"/>
    <cellStyle name="Currency" xfId="2" builtinId="4"/>
    <cellStyle name="Normal" xfId="0" builtinId="0"/>
    <cellStyle name="Normal 2" xfId="8"/>
    <cellStyle name="Normal 2 2" xfId="3"/>
    <cellStyle name="Normal 3" xfId="4"/>
    <cellStyle name="Normal 3 2" xfId="5"/>
    <cellStyle name="Percent" xfId="6" builtinId="5"/>
    <cellStyle name="Percent 3" xfId="7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124</v>
      </c>
      <c r="BE1" s="82" t="s">
        <v>124</v>
      </c>
      <c r="BF1" s="82" t="s">
        <v>123</v>
      </c>
      <c r="BG1" s="82" t="s">
        <v>122</v>
      </c>
      <c r="BH1" s="82" t="s">
        <v>122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121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124</v>
      </c>
      <c r="CD1" s="82" t="s">
        <v>124</v>
      </c>
      <c r="CE1" s="82" t="s">
        <v>124</v>
      </c>
      <c r="CF1" s="82" t="s">
        <v>124</v>
      </c>
      <c r="CG1" s="82" t="s">
        <v>124</v>
      </c>
      <c r="CH1" s="82" t="s">
        <v>124</v>
      </c>
      <c r="CI1" s="140" t="s">
        <v>181</v>
      </c>
      <c r="CJ1" s="140" t="s">
        <v>181</v>
      </c>
      <c r="CK1" s="158" t="s">
        <v>220</v>
      </c>
      <c r="CL1" s="158"/>
      <c r="CM1" s="487" t="s">
        <v>244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263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454</v>
      </c>
    </row>
    <row r="2" spans="1:160" ht="12.75" customHeight="1" x14ac:dyDescent="0.2">
      <c r="B2" s="201" t="s">
        <v>614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546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22</v>
      </c>
      <c r="AH2" s="182"/>
      <c r="AI2" s="182"/>
      <c r="AJ2" s="183"/>
      <c r="AK2" s="184" t="s">
        <v>20</v>
      </c>
      <c r="AL2" s="418">
        <v>1</v>
      </c>
      <c r="AM2" s="159"/>
      <c r="AN2" s="185" t="str">
        <f>mesec($AL$2)</f>
        <v>януари</v>
      </c>
      <c r="AO2" s="184" t="str">
        <f>MID(vers,1,4)</f>
        <v>2018</v>
      </c>
      <c r="AP2" s="180"/>
      <c r="AQ2" s="187"/>
      <c r="AR2" s="186" t="s">
        <v>101</v>
      </c>
      <c r="AS2" s="186"/>
      <c r="AT2" s="465" t="s">
        <v>434</v>
      </c>
      <c r="AU2" s="465" t="s">
        <v>222</v>
      </c>
      <c r="AV2" s="464" t="s">
        <v>551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559</v>
      </c>
      <c r="BC2" s="465" t="s">
        <v>87</v>
      </c>
      <c r="BD2" s="464" t="s">
        <v>553</v>
      </c>
      <c r="BE2" s="464" t="s">
        <v>554</v>
      </c>
      <c r="BF2" s="464" t="s">
        <v>555</v>
      </c>
      <c r="BG2" s="465" t="s">
        <v>88</v>
      </c>
      <c r="BH2" s="465" t="s">
        <v>268</v>
      </c>
      <c r="BI2" s="464" t="s">
        <v>560</v>
      </c>
      <c r="BJ2" s="465" t="s">
        <v>89</v>
      </c>
      <c r="BK2" s="464" t="s">
        <v>561</v>
      </c>
      <c r="BL2" s="465" t="s">
        <v>437</v>
      </c>
      <c r="BM2" s="464" t="s">
        <v>562</v>
      </c>
      <c r="BN2" s="465" t="s">
        <v>90</v>
      </c>
      <c r="BO2" s="464" t="s">
        <v>563</v>
      </c>
      <c r="BP2" s="465" t="s">
        <v>438</v>
      </c>
      <c r="BQ2" s="465" t="s">
        <v>91</v>
      </c>
      <c r="BR2" s="465" t="s">
        <v>125</v>
      </c>
      <c r="BS2" s="465"/>
      <c r="BT2" s="465"/>
      <c r="BU2" s="464" t="s">
        <v>564</v>
      </c>
      <c r="BV2" s="465" t="s">
        <v>126</v>
      </c>
      <c r="BW2" s="464" t="s">
        <v>565</v>
      </c>
      <c r="BX2" s="465" t="s">
        <v>127</v>
      </c>
      <c r="BY2" s="464" t="s">
        <v>566</v>
      </c>
      <c r="BZ2" s="465" t="s">
        <v>276</v>
      </c>
      <c r="CA2" s="464" t="s">
        <v>567</v>
      </c>
      <c r="CB2" s="465" t="s">
        <v>392</v>
      </c>
      <c r="CC2" s="464" t="s">
        <v>568</v>
      </c>
      <c r="CD2" s="465" t="s">
        <v>140</v>
      </c>
      <c r="CE2" s="464" t="s">
        <v>569</v>
      </c>
      <c r="CF2" s="465" t="s">
        <v>139</v>
      </c>
      <c r="CG2" s="464" t="s">
        <v>570</v>
      </c>
      <c r="CH2" s="465" t="s">
        <v>277</v>
      </c>
      <c r="CI2" s="462" t="s">
        <v>611</v>
      </c>
      <c r="CJ2" s="463" t="s">
        <v>267</v>
      </c>
      <c r="CK2" s="463" t="s">
        <v>221</v>
      </c>
      <c r="CL2" s="483" t="s">
        <v>264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</v>
      </c>
      <c r="CX2" s="210">
        <f>Рекапитулация!B17</f>
        <v>0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4.0000000000000001E-3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265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0</v>
      </c>
      <c r="EE2" s="192">
        <f>Рекапитулация!$B51</f>
        <v>0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266</v>
      </c>
      <c r="FD2" s="485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">
      <c r="A4" s="478" t="s">
        <v>0</v>
      </c>
      <c r="B4" s="481" t="s">
        <v>303</v>
      </c>
      <c r="C4" s="466" t="s">
        <v>43</v>
      </c>
      <c r="D4" s="466" t="s">
        <v>45</v>
      </c>
      <c r="E4" s="466" t="s">
        <v>1</v>
      </c>
      <c r="F4" s="466" t="s">
        <v>453</v>
      </c>
      <c r="G4" s="471" t="s">
        <v>5</v>
      </c>
      <c r="H4" s="466" t="s">
        <v>107</v>
      </c>
      <c r="I4" s="466" t="s">
        <v>272</v>
      </c>
      <c r="J4" s="466" t="s">
        <v>52</v>
      </c>
      <c r="K4" s="466" t="s">
        <v>60</v>
      </c>
      <c r="L4" s="466" t="s">
        <v>105</v>
      </c>
      <c r="M4" s="471" t="s">
        <v>49</v>
      </c>
      <c r="N4" s="466" t="s">
        <v>39</v>
      </c>
      <c r="O4" s="466"/>
      <c r="P4" s="466" t="s">
        <v>46</v>
      </c>
      <c r="Q4" s="466" t="s">
        <v>292</v>
      </c>
      <c r="R4" s="466" t="s">
        <v>293</v>
      </c>
      <c r="S4" s="474" t="s">
        <v>145</v>
      </c>
      <c r="T4" s="475"/>
      <c r="U4" s="486" t="s">
        <v>291</v>
      </c>
      <c r="V4" s="466" t="s">
        <v>42</v>
      </c>
      <c r="W4" s="468" t="s">
        <v>189</v>
      </c>
      <c r="X4" s="468" t="s">
        <v>188</v>
      </c>
      <c r="Y4" s="466" t="s">
        <v>290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294</v>
      </c>
      <c r="AI4" s="471" t="s">
        <v>431</v>
      </c>
      <c r="AJ4" s="471" t="s">
        <v>41</v>
      </c>
      <c r="AK4" s="466" t="s">
        <v>2</v>
      </c>
      <c r="AL4" s="466" t="s">
        <v>3</v>
      </c>
      <c r="AM4" s="466" t="s">
        <v>456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106</v>
      </c>
      <c r="AS4" s="466" t="s">
        <v>457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556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223</v>
      </c>
      <c r="CN5" s="461" t="s">
        <v>224</v>
      </c>
      <c r="CO5" s="461" t="s">
        <v>225</v>
      </c>
      <c r="CP5" s="461" t="s">
        <v>226</v>
      </c>
      <c r="CQ5" s="461" t="s">
        <v>227</v>
      </c>
      <c r="CR5" s="461" t="s">
        <v>228</v>
      </c>
      <c r="CS5" s="461" t="s">
        <v>229</v>
      </c>
      <c r="CT5" s="461" t="s">
        <v>230</v>
      </c>
      <c r="CU5" s="461" t="s">
        <v>280</v>
      </c>
      <c r="CV5" s="461" t="s">
        <v>281</v>
      </c>
      <c r="CW5" s="461" t="s">
        <v>231</v>
      </c>
      <c r="CX5" s="461" t="s">
        <v>232</v>
      </c>
      <c r="CY5" s="461" t="s">
        <v>233</v>
      </c>
      <c r="CZ5" s="461" t="s">
        <v>234</v>
      </c>
      <c r="DA5" s="461" t="s">
        <v>235</v>
      </c>
      <c r="DB5" s="461" t="s">
        <v>236</v>
      </c>
      <c r="DC5" s="461" t="s">
        <v>278</v>
      </c>
      <c r="DD5" s="461" t="s">
        <v>279</v>
      </c>
      <c r="DE5" s="461" t="s">
        <v>393</v>
      </c>
      <c r="DF5" s="461" t="s">
        <v>394</v>
      </c>
      <c r="DG5" s="461" t="s">
        <v>282</v>
      </c>
      <c r="DH5" s="461" t="s">
        <v>237</v>
      </c>
      <c r="DI5" s="461" t="s">
        <v>397</v>
      </c>
      <c r="DJ5" s="461" t="s">
        <v>283</v>
      </c>
      <c r="DK5" s="461" t="s">
        <v>238</v>
      </c>
      <c r="DL5" s="461" t="s">
        <v>239</v>
      </c>
      <c r="DM5" s="461" t="s">
        <v>240</v>
      </c>
      <c r="DN5" s="461" t="s">
        <v>289</v>
      </c>
      <c r="DO5" s="461" t="s">
        <v>241</v>
      </c>
      <c r="DP5" s="461" t="s">
        <v>242</v>
      </c>
      <c r="DQ5" s="461" t="s">
        <v>271</v>
      </c>
      <c r="DR5" s="461" t="s">
        <v>243</v>
      </c>
      <c r="DS5" s="483"/>
      <c r="DT5" s="461" t="s">
        <v>245</v>
      </c>
      <c r="DU5" s="461" t="s">
        <v>246</v>
      </c>
      <c r="DV5" s="461" t="s">
        <v>247</v>
      </c>
      <c r="DW5" s="461" t="s">
        <v>248</v>
      </c>
      <c r="DX5" s="461" t="s">
        <v>249</v>
      </c>
      <c r="DY5" s="461" t="s">
        <v>250</v>
      </c>
      <c r="DZ5" s="461" t="s">
        <v>251</v>
      </c>
      <c r="EA5" s="461" t="s">
        <v>252</v>
      </c>
      <c r="EB5" s="461" t="s">
        <v>286</v>
      </c>
      <c r="EC5" s="461" t="s">
        <v>287</v>
      </c>
      <c r="ED5" s="461" t="s">
        <v>231</v>
      </c>
      <c r="EE5" s="461" t="s">
        <v>232</v>
      </c>
      <c r="EF5" s="461" t="s">
        <v>253</v>
      </c>
      <c r="EG5" s="461" t="s">
        <v>254</v>
      </c>
      <c r="EH5" s="461" t="s">
        <v>255</v>
      </c>
      <c r="EI5" s="461" t="s">
        <v>256</v>
      </c>
      <c r="EJ5" s="461" t="s">
        <v>284</v>
      </c>
      <c r="EK5" s="461" t="s">
        <v>285</v>
      </c>
      <c r="EL5" s="461" t="s">
        <v>395</v>
      </c>
      <c r="EM5" s="461" t="s">
        <v>396</v>
      </c>
      <c r="EN5" s="461" t="s">
        <v>397</v>
      </c>
      <c r="EO5" s="461" t="s">
        <v>283</v>
      </c>
      <c r="EP5" s="461" t="s">
        <v>257</v>
      </c>
      <c r="EQ5" s="461" t="s">
        <v>258</v>
      </c>
      <c r="ER5" s="461" t="s">
        <v>435</v>
      </c>
      <c r="ES5" s="461" t="s">
        <v>436</v>
      </c>
      <c r="ET5" s="461" t="s">
        <v>259</v>
      </c>
      <c r="EU5" s="461" t="s">
        <v>260</v>
      </c>
      <c r="EV5" s="461" t="s">
        <v>440</v>
      </c>
      <c r="EW5" s="461" t="s">
        <v>441</v>
      </c>
      <c r="EX5" s="461" t="s">
        <v>439</v>
      </c>
      <c r="EY5" s="461" t="s">
        <v>240</v>
      </c>
      <c r="EZ5" s="461" t="s">
        <v>289</v>
      </c>
      <c r="FA5" s="461" t="s">
        <v>261</v>
      </c>
      <c r="FB5" s="461" t="s">
        <v>262</v>
      </c>
      <c r="FC5" s="460"/>
      <c r="FD5" s="485"/>
    </row>
    <row r="6" spans="1:160" ht="27.75" customHeight="1" x14ac:dyDescent="0.2">
      <c r="A6" s="480"/>
      <c r="B6" s="481"/>
      <c r="C6" s="466"/>
      <c r="D6" s="466"/>
      <c r="E6" s="466"/>
      <c r="F6" s="466"/>
      <c r="G6" s="167" t="s">
        <v>295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8-CI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"!!!"))))),2)</f>
        <v>0</v>
      </c>
      <c r="AC8" s="253">
        <f>ROUND(IF(OR(C8=1,C8=5,C8=6,C8=7,C8=8),IF(D8&lt;1960,P8*Систем!$D$6,P8*Систем!$E$6),IF(OR(C8=2,C8=3,C8=4,C8=9),0,"!!")),2)</f>
        <v>0</v>
      </c>
      <c r="AD8" s="423"/>
      <c r="AE8" s="423" t="s">
        <v>108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108</v>
      </c>
      <c r="AU8" s="258" t="s">
        <v>108</v>
      </c>
      <c r="AV8" s="258">
        <v>0</v>
      </c>
      <c r="AW8" s="258" t="s">
        <v>108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IF(OR(C8=3,C8=4),0,IF(AND(C8=2,AT8="да"),Систем!$D$16/$AG$2*W8,Систем!$D$14/$AG$2*W8))</f>
        <v>0</v>
      </c>
      <c r="CJ8" s="260">
        <f>IF(OR(C8=3,C8=4),0,IF(AND(C8=2,AT8="да"),Систем!$D$16/$AG$2*X8,Систем!$D$14/$AG$2*X8))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9-CI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"!!!"))))),2)</f>
        <v>0</v>
      </c>
      <c r="AC9" s="253">
        <f>ROUND(IF(OR(C9=1,C9=5,C9=6,C9=7,C9=8),IF(D9&lt;1960,P9*Систем!$D$6,P9*Систем!$E$6),IF(OR(C9=2,C9=3,C9=4,C9=9),0,"!!")),2)</f>
        <v>0</v>
      </c>
      <c r="AD9" s="423"/>
      <c r="AE9" s="423" t="s">
        <v>108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108</v>
      </c>
      <c r="AU9" s="258" t="s">
        <v>108</v>
      </c>
      <c r="AV9" s="258">
        <v>0</v>
      </c>
      <c r="AW9" s="258" t="s">
        <v>108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IF(OR(C9=3,C9=4),0,IF(AND(C9=2,AT9="да"),Систем!$D$16/$AG$2*W9,Систем!$D$14/$AG$2*W9))</f>
        <v>0</v>
      </c>
      <c r="CJ9" s="260">
        <f>IF(OR(C9=3,C9=4),0,IF(AND(C9=2,AT9="да"),Систем!$D$16/$AG$2*X9,Систем!$D$14/$AG$2*X9))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9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70">
        <f>IF(V10&lt;(H10/$AG$2/8*K10)*(J10+N10),(H10/$AG$2/8*K10)*(J10+N10),IF(V10&gt;Систем!$D$12,Систем!$D$12,V10+O10-P10))</f>
        <v>0</v>
      </c>
      <c r="AB10" s="270"/>
      <c r="AC10" s="270"/>
      <c r="AD10" s="423" t="s">
        <v>29</v>
      </c>
      <c r="AE10" s="423" t="s">
        <v>108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IF(OR(C10=3,C10=4),0,IF(AND(C10=2,AT10="да"),Систем!$D$16/$AG$2*W10,Систем!$D$14/$AG$2*W10))</f>
        <v>0</v>
      </c>
      <c r="CJ10" s="260">
        <f>IF(OR(C10=3,C10=4),0,IF(AND(C10=2,AT10="да"),Систем!$D$16/$AG$2*X10,Систем!$D$14/$AG$2*X10))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432</v>
      </c>
    </row>
    <row r="11" spans="1:160" s="264" customFormat="1" ht="20.100000000000001" customHeight="1" thickBot="1" x14ac:dyDescent="0.3">
      <c r="A11" s="278">
        <f>SUM(A9:A10)</f>
        <v>11</v>
      </c>
      <c r="B11" s="279" t="s">
        <v>540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3" customFormat="1" ht="15" hidden="1" customHeight="1" x14ac:dyDescent="0.2">
      <c r="C13" s="433">
        <v>1</v>
      </c>
      <c r="D13" s="440" t="b">
        <v>0</v>
      </c>
      <c r="L13" s="434">
        <f>SUMIF(vidosig,$C13,L$8:L$10)</f>
        <v>0</v>
      </c>
      <c r="O13" s="434">
        <f>SUMIF(vidosig,$C13,O$8:O$10)</f>
        <v>0</v>
      </c>
      <c r="P13" s="434">
        <f>SUMIF(vidosig,$C13,P$8:P$10)</f>
        <v>0</v>
      </c>
      <c r="Q13" s="434"/>
      <c r="R13" s="434">
        <f t="shared" ref="R13:R20" si="123">SUMIF(vidosig,$C13,R$8:R$10)</f>
        <v>0</v>
      </c>
      <c r="S13" s="434"/>
      <c r="T13" s="434">
        <f t="shared" ref="T13:V20" si="124">SUMIF(vidosig,$C13,T$8:T$10)</f>
        <v>0</v>
      </c>
      <c r="U13" s="434">
        <f t="shared" si="124"/>
        <v>0</v>
      </c>
      <c r="V13" s="434">
        <f t="shared" si="124"/>
        <v>0</v>
      </c>
      <c r="W13" s="434"/>
      <c r="X13" s="434"/>
      <c r="Y13" s="434">
        <f t="shared" ref="Y13:AD20" si="125">SUMIF(vidosig,$C13,Y$8:Y$10)</f>
        <v>0</v>
      </c>
      <c r="Z13" s="434">
        <f t="shared" si="125"/>
        <v>0</v>
      </c>
      <c r="AA13" s="434">
        <f t="shared" si="125"/>
        <v>0</v>
      </c>
      <c r="AB13" s="434">
        <f t="shared" si="125"/>
        <v>0</v>
      </c>
      <c r="AC13" s="434">
        <f t="shared" si="125"/>
        <v>0</v>
      </c>
      <c r="AD13" s="434">
        <f t="shared" si="125"/>
        <v>0</v>
      </c>
      <c r="AE13" s="434"/>
      <c r="AF13" s="434">
        <f t="shared" ref="AF13:AO20" si="126">SUMIF(vidosig,$C13,AF$8:AF$10)</f>
        <v>0</v>
      </c>
      <c r="AG13" s="434">
        <f t="shared" si="126"/>
        <v>0</v>
      </c>
      <c r="AH13" s="434">
        <f t="shared" si="126"/>
        <v>0</v>
      </c>
      <c r="AI13" s="434">
        <f t="shared" si="126"/>
        <v>0</v>
      </c>
      <c r="AJ13" s="434">
        <f t="shared" si="126"/>
        <v>0</v>
      </c>
      <c r="AK13" s="434">
        <f t="shared" si="126"/>
        <v>0</v>
      </c>
      <c r="AL13" s="434">
        <f t="shared" si="126"/>
        <v>0</v>
      </c>
      <c r="AM13" s="434">
        <f t="shared" si="126"/>
        <v>0</v>
      </c>
      <c r="AN13" s="434">
        <f t="shared" si="126"/>
        <v>0</v>
      </c>
      <c r="AO13" s="434">
        <f t="shared" si="126"/>
        <v>0</v>
      </c>
      <c r="AP13" s="434"/>
      <c r="AQ13" s="434">
        <f t="shared" ref="AQ13:AQ20" si="127">SUMIF(vidosig,$C13,AQ$8:AQ$10)</f>
        <v>0</v>
      </c>
      <c r="AS13" s="435">
        <f>C13</f>
        <v>1</v>
      </c>
      <c r="AZ13" s="436"/>
      <c r="BA13" s="436"/>
      <c r="BB13" s="436"/>
      <c r="BC13" s="436"/>
      <c r="BD13" s="437"/>
      <c r="BE13" s="438"/>
      <c r="FD13" s="437"/>
    </row>
    <row r="14" spans="1:160" s="433" customFormat="1" ht="15" hidden="1" customHeight="1" x14ac:dyDescent="0.2">
      <c r="C14" s="433">
        <v>2</v>
      </c>
      <c r="D14" s="440" t="b">
        <v>0</v>
      </c>
      <c r="L14" s="434">
        <f t="shared" ref="L14:L20" si="128">SUMIF(vidosig,C14,$L$8:$L$10)</f>
        <v>0</v>
      </c>
      <c r="O14" s="434">
        <f t="shared" ref="O14:O20" si="129">SUMIF(vidosig,C14,O$8:O$10)</f>
        <v>0</v>
      </c>
      <c r="P14" s="434">
        <f t="shared" ref="P14:P20" si="130">SUMIF(vidosig,$C14,P$8:P$10)</f>
        <v>0</v>
      </c>
      <c r="R14" s="434">
        <f t="shared" si="123"/>
        <v>0</v>
      </c>
      <c r="S14" s="434"/>
      <c r="T14" s="434">
        <f t="shared" si="124"/>
        <v>0</v>
      </c>
      <c r="U14" s="434">
        <f t="shared" si="124"/>
        <v>0</v>
      </c>
      <c r="V14" s="434">
        <f t="shared" si="124"/>
        <v>0</v>
      </c>
      <c r="W14" s="434"/>
      <c r="X14" s="434"/>
      <c r="Y14" s="434">
        <f t="shared" si="125"/>
        <v>0</v>
      </c>
      <c r="Z14" s="434">
        <f t="shared" si="125"/>
        <v>0</v>
      </c>
      <c r="AA14" s="434">
        <f t="shared" si="125"/>
        <v>0</v>
      </c>
      <c r="AB14" s="434">
        <f t="shared" si="125"/>
        <v>0</v>
      </c>
      <c r="AC14" s="434">
        <f t="shared" si="125"/>
        <v>0</v>
      </c>
      <c r="AD14" s="434">
        <f t="shared" si="125"/>
        <v>0</v>
      </c>
      <c r="AE14" s="434"/>
      <c r="AF14" s="434">
        <f t="shared" si="126"/>
        <v>0</v>
      </c>
      <c r="AG14" s="434">
        <f t="shared" si="126"/>
        <v>0</v>
      </c>
      <c r="AH14" s="434">
        <f t="shared" si="126"/>
        <v>0</v>
      </c>
      <c r="AI14" s="434">
        <f t="shared" si="126"/>
        <v>0</v>
      </c>
      <c r="AJ14" s="434">
        <f t="shared" si="126"/>
        <v>0</v>
      </c>
      <c r="AK14" s="434">
        <f t="shared" si="126"/>
        <v>0</v>
      </c>
      <c r="AL14" s="434">
        <f t="shared" si="126"/>
        <v>0</v>
      </c>
      <c r="AM14" s="434">
        <f t="shared" si="126"/>
        <v>0</v>
      </c>
      <c r="AN14" s="434">
        <f t="shared" si="126"/>
        <v>0</v>
      </c>
      <c r="AO14" s="434">
        <f t="shared" si="126"/>
        <v>0</v>
      </c>
      <c r="AP14" s="434"/>
      <c r="AQ14" s="434">
        <f t="shared" si="127"/>
        <v>0</v>
      </c>
      <c r="AS14" s="435">
        <f t="shared" ref="AS14:AS20" si="131">C14</f>
        <v>2</v>
      </c>
      <c r="AZ14" s="436"/>
      <c r="BA14" s="436"/>
      <c r="BB14" s="436"/>
      <c r="BC14" s="436"/>
      <c r="BD14" s="437"/>
      <c r="BE14" s="438"/>
      <c r="FD14" s="437"/>
    </row>
    <row r="15" spans="1:160" s="433" customFormat="1" ht="15" hidden="1" customHeight="1" x14ac:dyDescent="0.2">
      <c r="C15" s="433">
        <v>3</v>
      </c>
      <c r="D15" s="440" t="b">
        <v>0</v>
      </c>
      <c r="L15" s="434">
        <f t="shared" si="128"/>
        <v>0</v>
      </c>
      <c r="O15" s="434">
        <f t="shared" si="129"/>
        <v>0</v>
      </c>
      <c r="P15" s="434">
        <f t="shared" si="130"/>
        <v>0</v>
      </c>
      <c r="R15" s="434">
        <f t="shared" si="123"/>
        <v>0</v>
      </c>
      <c r="S15" s="434"/>
      <c r="T15" s="434">
        <f t="shared" si="124"/>
        <v>0</v>
      </c>
      <c r="U15" s="434">
        <f t="shared" si="124"/>
        <v>0</v>
      </c>
      <c r="V15" s="434">
        <f t="shared" si="124"/>
        <v>0</v>
      </c>
      <c r="W15" s="434"/>
      <c r="X15" s="434"/>
      <c r="Y15" s="434">
        <f t="shared" si="125"/>
        <v>0</v>
      </c>
      <c r="Z15" s="434">
        <f t="shared" si="125"/>
        <v>0</v>
      </c>
      <c r="AA15" s="434">
        <f t="shared" si="125"/>
        <v>0</v>
      </c>
      <c r="AB15" s="434">
        <f t="shared" si="125"/>
        <v>0</v>
      </c>
      <c r="AC15" s="434">
        <f t="shared" si="125"/>
        <v>0</v>
      </c>
      <c r="AD15" s="434">
        <f t="shared" si="125"/>
        <v>0</v>
      </c>
      <c r="AE15" s="434"/>
      <c r="AF15" s="434">
        <f t="shared" si="126"/>
        <v>0</v>
      </c>
      <c r="AG15" s="434">
        <f t="shared" si="126"/>
        <v>0</v>
      </c>
      <c r="AH15" s="434">
        <f t="shared" si="126"/>
        <v>0</v>
      </c>
      <c r="AI15" s="434">
        <f t="shared" si="126"/>
        <v>0</v>
      </c>
      <c r="AJ15" s="434">
        <f t="shared" si="126"/>
        <v>0</v>
      </c>
      <c r="AK15" s="434">
        <f t="shared" si="126"/>
        <v>0</v>
      </c>
      <c r="AL15" s="434">
        <f t="shared" si="126"/>
        <v>0</v>
      </c>
      <c r="AM15" s="434">
        <f t="shared" si="126"/>
        <v>0</v>
      </c>
      <c r="AN15" s="434">
        <f t="shared" si="126"/>
        <v>0</v>
      </c>
      <c r="AO15" s="434">
        <f t="shared" si="126"/>
        <v>0</v>
      </c>
      <c r="AP15" s="434"/>
      <c r="AQ15" s="434">
        <f t="shared" si="127"/>
        <v>0</v>
      </c>
      <c r="AS15" s="435">
        <f t="shared" si="131"/>
        <v>3</v>
      </c>
      <c r="AZ15" s="436"/>
      <c r="BA15" s="436"/>
      <c r="BB15" s="436"/>
      <c r="BC15" s="436"/>
      <c r="BD15" s="437"/>
      <c r="BE15" s="438"/>
      <c r="FD15" s="437"/>
    </row>
    <row r="16" spans="1:160" s="433" customFormat="1" ht="15" hidden="1" customHeight="1" x14ac:dyDescent="0.2">
      <c r="C16" s="439">
        <v>4</v>
      </c>
      <c r="D16" s="440" t="b">
        <v>0</v>
      </c>
      <c r="L16" s="434">
        <f t="shared" si="128"/>
        <v>0</v>
      </c>
      <c r="O16" s="434">
        <f t="shared" si="129"/>
        <v>0</v>
      </c>
      <c r="P16" s="434">
        <f t="shared" si="130"/>
        <v>0</v>
      </c>
      <c r="R16" s="434">
        <f t="shared" si="123"/>
        <v>0</v>
      </c>
      <c r="S16" s="434"/>
      <c r="T16" s="434">
        <f t="shared" si="124"/>
        <v>0</v>
      </c>
      <c r="U16" s="434">
        <f t="shared" si="124"/>
        <v>0</v>
      </c>
      <c r="V16" s="434">
        <f t="shared" si="124"/>
        <v>0</v>
      </c>
      <c r="W16" s="434"/>
      <c r="X16" s="434"/>
      <c r="Y16" s="434">
        <f t="shared" si="125"/>
        <v>0</v>
      </c>
      <c r="Z16" s="434">
        <f t="shared" si="125"/>
        <v>0</v>
      </c>
      <c r="AA16" s="434">
        <f t="shared" si="125"/>
        <v>0</v>
      </c>
      <c r="AB16" s="434">
        <f t="shared" si="125"/>
        <v>0</v>
      </c>
      <c r="AC16" s="434">
        <f t="shared" si="125"/>
        <v>0</v>
      </c>
      <c r="AD16" s="434">
        <f t="shared" si="125"/>
        <v>0</v>
      </c>
      <c r="AE16" s="434"/>
      <c r="AF16" s="434">
        <f t="shared" si="126"/>
        <v>0</v>
      </c>
      <c r="AG16" s="434">
        <f t="shared" si="126"/>
        <v>0</v>
      </c>
      <c r="AH16" s="434">
        <f t="shared" si="126"/>
        <v>0</v>
      </c>
      <c r="AI16" s="434">
        <f t="shared" si="126"/>
        <v>0</v>
      </c>
      <c r="AJ16" s="434">
        <f t="shared" si="126"/>
        <v>0</v>
      </c>
      <c r="AK16" s="434">
        <f t="shared" si="126"/>
        <v>0</v>
      </c>
      <c r="AL16" s="434">
        <f t="shared" si="126"/>
        <v>0</v>
      </c>
      <c r="AM16" s="434">
        <f t="shared" si="126"/>
        <v>0</v>
      </c>
      <c r="AN16" s="434">
        <f t="shared" si="126"/>
        <v>0</v>
      </c>
      <c r="AO16" s="434">
        <f t="shared" si="126"/>
        <v>0</v>
      </c>
      <c r="AP16" s="434"/>
      <c r="AQ16" s="434">
        <f t="shared" si="127"/>
        <v>0</v>
      </c>
      <c r="AS16" s="435">
        <f t="shared" si="131"/>
        <v>4</v>
      </c>
      <c r="AZ16" s="436"/>
      <c r="BA16" s="436"/>
      <c r="BB16" s="436"/>
      <c r="BC16" s="436"/>
      <c r="BD16" s="437"/>
      <c r="BE16" s="438"/>
      <c r="FD16" s="437"/>
    </row>
    <row r="17" spans="1:253" s="433" customFormat="1" ht="15" hidden="1" customHeight="1" x14ac:dyDescent="0.2">
      <c r="C17" s="439">
        <v>6</v>
      </c>
      <c r="D17" s="440" t="b">
        <v>0</v>
      </c>
      <c r="L17" s="434">
        <f t="shared" si="128"/>
        <v>0</v>
      </c>
      <c r="O17" s="434">
        <f t="shared" si="129"/>
        <v>0</v>
      </c>
      <c r="P17" s="434">
        <f t="shared" si="130"/>
        <v>0</v>
      </c>
      <c r="R17" s="434">
        <f t="shared" si="123"/>
        <v>0</v>
      </c>
      <c r="S17" s="434"/>
      <c r="T17" s="434">
        <f t="shared" si="124"/>
        <v>0</v>
      </c>
      <c r="U17" s="434">
        <f t="shared" si="124"/>
        <v>0</v>
      </c>
      <c r="V17" s="434">
        <f t="shared" si="124"/>
        <v>0</v>
      </c>
      <c r="W17" s="434"/>
      <c r="X17" s="434"/>
      <c r="Y17" s="434">
        <f t="shared" si="125"/>
        <v>0</v>
      </c>
      <c r="Z17" s="434">
        <f t="shared" si="125"/>
        <v>0</v>
      </c>
      <c r="AA17" s="434">
        <f t="shared" si="125"/>
        <v>0</v>
      </c>
      <c r="AB17" s="434">
        <f t="shared" si="125"/>
        <v>0</v>
      </c>
      <c r="AC17" s="434">
        <f t="shared" si="125"/>
        <v>0</v>
      </c>
      <c r="AD17" s="434">
        <f t="shared" si="125"/>
        <v>0</v>
      </c>
      <c r="AE17" s="434"/>
      <c r="AF17" s="434">
        <f t="shared" si="126"/>
        <v>0</v>
      </c>
      <c r="AG17" s="434">
        <f t="shared" si="126"/>
        <v>0</v>
      </c>
      <c r="AH17" s="434">
        <f t="shared" si="126"/>
        <v>0</v>
      </c>
      <c r="AI17" s="434">
        <f t="shared" si="126"/>
        <v>0</v>
      </c>
      <c r="AJ17" s="434">
        <f t="shared" si="126"/>
        <v>0</v>
      </c>
      <c r="AK17" s="434">
        <f t="shared" si="126"/>
        <v>0</v>
      </c>
      <c r="AL17" s="434">
        <f t="shared" si="126"/>
        <v>0</v>
      </c>
      <c r="AM17" s="434">
        <f t="shared" si="126"/>
        <v>0</v>
      </c>
      <c r="AN17" s="434">
        <f t="shared" si="126"/>
        <v>0</v>
      </c>
      <c r="AO17" s="434">
        <f t="shared" si="126"/>
        <v>0</v>
      </c>
      <c r="AP17" s="434"/>
      <c r="AQ17" s="434">
        <f t="shared" si="127"/>
        <v>0</v>
      </c>
      <c r="AS17" s="435">
        <f t="shared" si="131"/>
        <v>6</v>
      </c>
      <c r="AZ17" s="436"/>
      <c r="BA17" s="436"/>
      <c r="BB17" s="436"/>
      <c r="BC17" s="436"/>
      <c r="BD17" s="437"/>
      <c r="BE17" s="438"/>
      <c r="FD17" s="437"/>
    </row>
    <row r="18" spans="1:253" s="433" customFormat="1" ht="15" hidden="1" customHeight="1" x14ac:dyDescent="0.2">
      <c r="C18" s="439">
        <v>7</v>
      </c>
      <c r="D18" s="440" t="b">
        <v>0</v>
      </c>
      <c r="L18" s="434">
        <f t="shared" si="128"/>
        <v>0</v>
      </c>
      <c r="O18" s="434">
        <f t="shared" si="129"/>
        <v>0</v>
      </c>
      <c r="P18" s="434">
        <f t="shared" si="130"/>
        <v>0</v>
      </c>
      <c r="R18" s="434">
        <f t="shared" si="123"/>
        <v>0</v>
      </c>
      <c r="S18" s="434"/>
      <c r="T18" s="434">
        <f t="shared" si="124"/>
        <v>0</v>
      </c>
      <c r="U18" s="434">
        <f t="shared" si="124"/>
        <v>0</v>
      </c>
      <c r="V18" s="434">
        <f t="shared" si="124"/>
        <v>0</v>
      </c>
      <c r="W18" s="434"/>
      <c r="X18" s="434"/>
      <c r="Y18" s="434">
        <f t="shared" si="125"/>
        <v>0</v>
      </c>
      <c r="Z18" s="434">
        <f t="shared" si="125"/>
        <v>0</v>
      </c>
      <c r="AA18" s="434">
        <f t="shared" si="125"/>
        <v>0</v>
      </c>
      <c r="AB18" s="434">
        <f t="shared" si="125"/>
        <v>0</v>
      </c>
      <c r="AC18" s="434">
        <f t="shared" si="125"/>
        <v>0</v>
      </c>
      <c r="AD18" s="434">
        <f t="shared" si="125"/>
        <v>0</v>
      </c>
      <c r="AE18" s="434"/>
      <c r="AF18" s="434">
        <f t="shared" si="126"/>
        <v>0</v>
      </c>
      <c r="AG18" s="434">
        <f t="shared" si="126"/>
        <v>0</v>
      </c>
      <c r="AH18" s="434">
        <f t="shared" si="126"/>
        <v>0</v>
      </c>
      <c r="AI18" s="434">
        <f t="shared" si="126"/>
        <v>0</v>
      </c>
      <c r="AJ18" s="434">
        <f t="shared" si="126"/>
        <v>0</v>
      </c>
      <c r="AK18" s="434">
        <f t="shared" si="126"/>
        <v>0</v>
      </c>
      <c r="AL18" s="434">
        <f t="shared" si="126"/>
        <v>0</v>
      </c>
      <c r="AM18" s="434">
        <f t="shared" si="126"/>
        <v>0</v>
      </c>
      <c r="AN18" s="434">
        <f t="shared" si="126"/>
        <v>0</v>
      </c>
      <c r="AO18" s="434">
        <f t="shared" si="126"/>
        <v>0</v>
      </c>
      <c r="AP18" s="434"/>
      <c r="AQ18" s="434">
        <f t="shared" si="127"/>
        <v>0</v>
      </c>
      <c r="AS18" s="435">
        <f t="shared" si="131"/>
        <v>7</v>
      </c>
      <c r="AZ18" s="436"/>
      <c r="BA18" s="436"/>
      <c r="BB18" s="436"/>
      <c r="BC18" s="436"/>
      <c r="BD18" s="437"/>
      <c r="BE18" s="438"/>
      <c r="FD18" s="437"/>
    </row>
    <row r="19" spans="1:253" s="433" customFormat="1" ht="15" hidden="1" customHeight="1" x14ac:dyDescent="0.2">
      <c r="C19" s="439">
        <v>8</v>
      </c>
      <c r="D19" s="440" t="b">
        <v>0</v>
      </c>
      <c r="L19" s="434">
        <f t="shared" si="128"/>
        <v>0</v>
      </c>
      <c r="O19" s="434">
        <f t="shared" si="129"/>
        <v>0</v>
      </c>
      <c r="P19" s="434">
        <f t="shared" si="130"/>
        <v>0</v>
      </c>
      <c r="R19" s="434">
        <f t="shared" si="123"/>
        <v>0</v>
      </c>
      <c r="S19" s="434"/>
      <c r="T19" s="434">
        <f t="shared" si="124"/>
        <v>0</v>
      </c>
      <c r="U19" s="434">
        <f t="shared" si="124"/>
        <v>0</v>
      </c>
      <c r="V19" s="434">
        <f t="shared" si="124"/>
        <v>0</v>
      </c>
      <c r="W19" s="434"/>
      <c r="X19" s="434"/>
      <c r="Y19" s="434">
        <f t="shared" si="125"/>
        <v>0</v>
      </c>
      <c r="Z19" s="434">
        <f t="shared" si="125"/>
        <v>0</v>
      </c>
      <c r="AA19" s="434">
        <f t="shared" si="125"/>
        <v>0</v>
      </c>
      <c r="AB19" s="434">
        <f t="shared" si="125"/>
        <v>0</v>
      </c>
      <c r="AC19" s="434">
        <f t="shared" si="125"/>
        <v>0</v>
      </c>
      <c r="AD19" s="434">
        <f t="shared" si="125"/>
        <v>0</v>
      </c>
      <c r="AE19" s="434"/>
      <c r="AF19" s="434">
        <f t="shared" si="126"/>
        <v>0</v>
      </c>
      <c r="AG19" s="434">
        <f t="shared" si="126"/>
        <v>0</v>
      </c>
      <c r="AH19" s="434">
        <f t="shared" si="126"/>
        <v>0</v>
      </c>
      <c r="AI19" s="434">
        <f t="shared" si="126"/>
        <v>0</v>
      </c>
      <c r="AJ19" s="434">
        <f t="shared" si="126"/>
        <v>0</v>
      </c>
      <c r="AK19" s="434">
        <f t="shared" si="126"/>
        <v>0</v>
      </c>
      <c r="AL19" s="434">
        <f t="shared" si="126"/>
        <v>0</v>
      </c>
      <c r="AM19" s="434">
        <f t="shared" si="126"/>
        <v>0</v>
      </c>
      <c r="AN19" s="434">
        <f t="shared" si="126"/>
        <v>0</v>
      </c>
      <c r="AO19" s="434">
        <f t="shared" si="126"/>
        <v>0</v>
      </c>
      <c r="AP19" s="434"/>
      <c r="AQ19" s="434">
        <f t="shared" si="127"/>
        <v>0</v>
      </c>
      <c r="AS19" s="435">
        <f t="shared" si="131"/>
        <v>8</v>
      </c>
      <c r="AZ19" s="436"/>
      <c r="BA19" s="436"/>
      <c r="BB19" s="436"/>
      <c r="BC19" s="436"/>
      <c r="BD19" s="437"/>
      <c r="BE19" s="438"/>
      <c r="FD19" s="437"/>
    </row>
    <row r="20" spans="1:253" s="433" customFormat="1" ht="15" hidden="1" customHeight="1" x14ac:dyDescent="0.2">
      <c r="C20" s="439">
        <v>9</v>
      </c>
      <c r="D20" s="440" t="b">
        <v>0</v>
      </c>
      <c r="L20" s="434">
        <f t="shared" si="128"/>
        <v>0</v>
      </c>
      <c r="O20" s="434">
        <f t="shared" si="129"/>
        <v>0</v>
      </c>
      <c r="P20" s="434">
        <f t="shared" si="130"/>
        <v>0</v>
      </c>
      <c r="R20" s="434">
        <f t="shared" si="123"/>
        <v>0</v>
      </c>
      <c r="S20" s="434"/>
      <c r="T20" s="434">
        <f t="shared" si="124"/>
        <v>0</v>
      </c>
      <c r="U20" s="434">
        <f t="shared" si="124"/>
        <v>0</v>
      </c>
      <c r="V20" s="434">
        <f t="shared" si="124"/>
        <v>0</v>
      </c>
      <c r="W20" s="434"/>
      <c r="X20" s="434"/>
      <c r="Y20" s="434">
        <f t="shared" si="125"/>
        <v>0</v>
      </c>
      <c r="Z20" s="434">
        <f t="shared" si="125"/>
        <v>0</v>
      </c>
      <c r="AA20" s="434">
        <f t="shared" si="125"/>
        <v>0</v>
      </c>
      <c r="AB20" s="434">
        <f t="shared" si="125"/>
        <v>0</v>
      </c>
      <c r="AC20" s="434">
        <f t="shared" si="125"/>
        <v>0</v>
      </c>
      <c r="AD20" s="434">
        <f t="shared" si="125"/>
        <v>0</v>
      </c>
      <c r="AE20" s="434"/>
      <c r="AF20" s="434">
        <f t="shared" si="126"/>
        <v>0</v>
      </c>
      <c r="AG20" s="434">
        <f t="shared" si="126"/>
        <v>0</v>
      </c>
      <c r="AH20" s="434">
        <f t="shared" si="126"/>
        <v>0</v>
      </c>
      <c r="AI20" s="434">
        <f t="shared" si="126"/>
        <v>0</v>
      </c>
      <c r="AJ20" s="434">
        <f t="shared" si="126"/>
        <v>0</v>
      </c>
      <c r="AK20" s="434">
        <f t="shared" si="126"/>
        <v>0</v>
      </c>
      <c r="AL20" s="434">
        <f t="shared" si="126"/>
        <v>0</v>
      </c>
      <c r="AM20" s="434">
        <f t="shared" si="126"/>
        <v>0</v>
      </c>
      <c r="AN20" s="434">
        <f t="shared" si="126"/>
        <v>0</v>
      </c>
      <c r="AO20" s="434">
        <f t="shared" si="126"/>
        <v>0</v>
      </c>
      <c r="AP20" s="434"/>
      <c r="AQ20" s="434">
        <f t="shared" si="127"/>
        <v>0</v>
      </c>
      <c r="AS20" s="435">
        <f t="shared" si="131"/>
        <v>9</v>
      </c>
      <c r="AZ20" s="436"/>
      <c r="BA20" s="436"/>
      <c r="BB20" s="436"/>
      <c r="BC20" s="436"/>
      <c r="BD20" s="437"/>
      <c r="BE20" s="438"/>
      <c r="FD20" s="437"/>
    </row>
    <row r="21" spans="1:253" s="441" customFormat="1" ht="15" customHeight="1" x14ac:dyDescent="0.2">
      <c r="C21" s="432"/>
      <c r="D21" s="442"/>
      <c r="L21" s="443"/>
      <c r="O21" s="443"/>
      <c r="P21" s="443"/>
      <c r="R21" s="443"/>
      <c r="S21" s="443"/>
      <c r="T21" s="443"/>
      <c r="U21" s="443"/>
      <c r="V21" s="443"/>
      <c r="W21" s="443"/>
      <c r="X21" s="443"/>
      <c r="Y21" s="443"/>
      <c r="Z21" s="443"/>
      <c r="AA21" s="443"/>
      <c r="AB21" s="443"/>
      <c r="AC21" s="443"/>
      <c r="AD21" s="443"/>
      <c r="AE21" s="443"/>
      <c r="AF21" s="443"/>
      <c r="AG21" s="443"/>
      <c r="AH21" s="443"/>
      <c r="AI21" s="443"/>
      <c r="AJ21" s="443"/>
      <c r="AK21" s="443"/>
      <c r="AL21" s="443"/>
      <c r="AM21" s="443"/>
      <c r="AN21" s="443"/>
      <c r="AO21" s="443"/>
      <c r="AP21" s="443"/>
      <c r="AQ21" s="443"/>
      <c r="AS21" s="444"/>
      <c r="AZ21" s="445"/>
      <c r="BA21" s="445"/>
      <c r="BB21" s="445"/>
      <c r="BC21" s="445"/>
      <c r="BD21" s="431"/>
      <c r="BE21" s="446"/>
      <c r="FD21" s="431"/>
    </row>
    <row r="22" spans="1:253" x14ac:dyDescent="0.2">
      <c r="Z22" s="177"/>
      <c r="AB22" s="37" t="s">
        <v>615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380</v>
      </c>
      <c r="AY22" s="203">
        <f ca="1">TODAY()</f>
        <v>43099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381</v>
      </c>
      <c r="AY23" s="180" t="s">
        <v>382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82" t="s">
        <v>390</v>
      </c>
      <c r="C24" s="482"/>
      <c r="D24" s="482"/>
      <c r="E24" s="393" t="s">
        <v>361</v>
      </c>
      <c r="F24" s="159"/>
      <c r="G24" s="172" t="s">
        <v>28</v>
      </c>
      <c r="H24" s="172"/>
      <c r="I24" s="196">
        <f>Систем!C25</f>
        <v>4.0000000000000001E-3</v>
      </c>
      <c r="AB24" s="86" t="s">
        <v>301</v>
      </c>
      <c r="AG24" s="86" t="s">
        <v>302</v>
      </c>
      <c r="AK24" s="176"/>
      <c r="AP24" s="176"/>
      <c r="AX24" s="143" t="s">
        <v>385</v>
      </c>
      <c r="AY24" s="180" t="s">
        <v>547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84" t="s">
        <v>383</v>
      </c>
      <c r="C25" s="484"/>
      <c r="D25" s="484"/>
      <c r="E25" s="447" t="s">
        <v>607</v>
      </c>
      <c r="F25" s="205"/>
      <c r="AX25" s="143" t="s">
        <v>386</v>
      </c>
      <c r="AY25" s="180" t="s">
        <v>384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26-CI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"!!!"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3"/>
      <c r="AE26" s="423" t="s">
        <v>108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108</v>
      </c>
      <c r="AU26" s="258" t="s">
        <v>108</v>
      </c>
      <c r="AV26" s="258">
        <v>0</v>
      </c>
      <c r="AW26" s="258" t="s">
        <v>108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IF(OR(C26=3,C26=4),0,IF(AND(C26=2,AT26="да"),Систем!$D$16/$AG$2*W26,Систем!$D$14/$AG$2*W26))</f>
        <v>0</v>
      </c>
      <c r="CJ26" s="260">
        <f>IF(OR(C26=3,C26=4),0,IF(AND(C26=2,AT26="да"),Систем!$D$16/$AG$2*X26,Систем!$D$14/$AG$2*X26))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2600</v>
      </c>
      <c r="IQ27" s="95" t="s">
        <v>469</v>
      </c>
      <c r="IR27" s="86">
        <v>1</v>
      </c>
      <c r="IS27" s="86" t="s">
        <v>29</v>
      </c>
    </row>
    <row r="28" spans="1:253" x14ac:dyDescent="0.2">
      <c r="FD28" s="86"/>
      <c r="IQ28" s="95" t="s">
        <v>470</v>
      </c>
      <c r="IR28" s="86">
        <v>2</v>
      </c>
      <c r="IS28" s="86" t="s">
        <v>108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471</v>
      </c>
      <c r="IR29" s="86">
        <v>3</v>
      </c>
    </row>
    <row r="30" spans="1:253" x14ac:dyDescent="0.2">
      <c r="IQ30" s="95" t="s">
        <v>472</v>
      </c>
      <c r="IR30" s="171">
        <v>4</v>
      </c>
    </row>
    <row r="31" spans="1:253" x14ac:dyDescent="0.2">
      <c r="IQ31" s="424" t="s">
        <v>473</v>
      </c>
      <c r="IR31" s="172">
        <v>6</v>
      </c>
    </row>
    <row r="32" spans="1:253" x14ac:dyDescent="0.2">
      <c r="IQ32" s="95" t="s">
        <v>474</v>
      </c>
      <c r="IR32" s="86">
        <v>7</v>
      </c>
    </row>
    <row r="33" spans="251:252" x14ac:dyDescent="0.2">
      <c r="IQ33" s="95" t="s">
        <v>475</v>
      </c>
      <c r="IR33" s="86">
        <v>8</v>
      </c>
    </row>
    <row r="34" spans="251:252" x14ac:dyDescent="0.2">
      <c r="IQ34" s="95" t="s">
        <v>476</v>
      </c>
      <c r="IR34" s="86">
        <v>9</v>
      </c>
    </row>
    <row r="35" spans="251:252" x14ac:dyDescent="0.2">
      <c r="IQ35" s="95" t="s">
        <v>477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5">
      <formula>IF($AV8&gt;$M8,1,0)</formula>
    </cfRule>
  </conditionalFormatting>
  <conditionalFormatting sqref="AV9">
    <cfRule type="expression" dxfId="2" priority="14">
      <formula>IF($AV9&gt;$M9,1,0)</formula>
    </cfRule>
  </conditionalFormatting>
  <conditionalFormatting sqref="AV26">
    <cfRule type="expression" dxfId="1" priority="13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$IP$27</formula2>
    </dataValidation>
    <dataValidation type="list" allowBlank="1" showInputMessage="1" showErrorMessage="1" errorTitle="Вид осигурен" error="Няма такъв вид осигурен в базата данни!!!" sqref="C26 C8:C9">
      <formula1>$IR$27:$IR$34</formula1>
    </dataValidation>
    <dataValidation type="list" allowBlank="1" showInputMessage="1" showErrorMessage="1" errorTitle="Грешка" error="Въведете да или не !!!" sqref="AW8:AW9 AT8:AU9 AT26:AU26 AW26">
      <formula1>$IS$27:$IS$28</formula1>
    </dataValidation>
    <dataValidation type="list" allowBlank="1" showInputMessage="1" showErrorMessage="1" sqref="AE26 AE8:AE9 AD10:AE10">
      <formula1>$IS$27:$IS$28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2">
      <c r="B3" s="369" t="s">
        <v>503</v>
      </c>
      <c r="C3" s="384">
        <f ca="1">OFFSET(РПВ!$J$8,A15,)</f>
        <v>0</v>
      </c>
      <c r="D3" s="451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505</v>
      </c>
      <c r="H3" s="370">
        <f ca="1">OFFSET(РПВ!$DH$8,A15,)</f>
        <v>0</v>
      </c>
      <c r="I3" s="371" t="s">
        <v>506</v>
      </c>
      <c r="J3" s="389">
        <f ca="1">OFFSET(РПВ!$AI$8,A15,)</f>
        <v>0</v>
      </c>
    </row>
    <row r="4" spans="1:10" x14ac:dyDescent="0.2">
      <c r="B4" s="453" t="s">
        <v>609</v>
      </c>
      <c r="C4" s="493" t="str">
        <f ca="1">IF(B2="Общо"," ",IF(OFFSET(РПВ!$G$8,A15,)=""," ",OFFSET(РПВ!$G$8,A15,)))</f>
        <v xml:space="preserve"> </v>
      </c>
      <c r="D4" s="494"/>
      <c r="E4" s="375" t="s">
        <v>504</v>
      </c>
      <c r="F4" s="373">
        <v>0</v>
      </c>
      <c r="G4" s="374" t="s">
        <v>509</v>
      </c>
      <c r="H4" s="373">
        <f ca="1">OFFSET(РПВ!$DR$8,A15,)</f>
        <v>0</v>
      </c>
      <c r="I4" s="375" t="s">
        <v>510</v>
      </c>
      <c r="J4" s="390">
        <f ca="1">OFFSET(РПВ!$AH$8,A15,)</f>
        <v>0</v>
      </c>
    </row>
    <row r="5" spans="1:10" x14ac:dyDescent="0.2">
      <c r="B5" s="372" t="s">
        <v>507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508</v>
      </c>
      <c r="F5" s="373">
        <f ca="1">OFFSET(РПВ!$Z$8,A15,)</f>
        <v>0</v>
      </c>
      <c r="G5" s="374" t="s">
        <v>513</v>
      </c>
      <c r="H5" s="373">
        <f ca="1">OFFSET(РПВ!$AF$8,A15,)</f>
        <v>0</v>
      </c>
      <c r="I5" s="375" t="s">
        <v>514</v>
      </c>
      <c r="J5" s="390">
        <f ca="1">OFFSET(РПВ!$AJ$8,A15,)</f>
        <v>0</v>
      </c>
    </row>
    <row r="6" spans="1:10" x14ac:dyDescent="0.2">
      <c r="B6" s="372" t="s">
        <v>511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512</v>
      </c>
      <c r="F6" s="373">
        <f ca="1">OFFSET(РПВ!$AA$8,A15,)</f>
        <v>0</v>
      </c>
      <c r="G6" s="374" t="s">
        <v>515</v>
      </c>
      <c r="H6" s="373">
        <f ca="1">OFFSET(РПВ!$DM$8,A15,)+OFFSET(РПВ!$DN$8,A15,)</f>
        <v>0</v>
      </c>
      <c r="I6" s="375" t="s">
        <v>516</v>
      </c>
      <c r="J6" s="390">
        <f ca="1">OFFSET(РПВ!$AK$8,A15,)</f>
        <v>0</v>
      </c>
    </row>
    <row r="7" spans="1:10" x14ac:dyDescent="0.2">
      <c r="B7" s="376" t="s">
        <v>270</v>
      </c>
      <c r="C7" s="394">
        <f ca="1">IF(B2="Общо","-",OFFSET(РПВ!$M$8,A15,))</f>
        <v>0</v>
      </c>
      <c r="D7" s="415"/>
      <c r="E7" s="417" t="s">
        <v>550</v>
      </c>
      <c r="F7" s="373">
        <f ca="1">(OFFSET(РПВ!$CI$8,A15,)+OFFSET(РПВ!$CJ$8,A15,))</f>
        <v>0</v>
      </c>
      <c r="G7" s="377" t="s">
        <v>518</v>
      </c>
      <c r="H7" s="378">
        <f ca="1">OFFSET(РПВ!$FB$8,A15,)</f>
        <v>0</v>
      </c>
      <c r="I7" s="374" t="s">
        <v>519</v>
      </c>
      <c r="J7" s="390">
        <v>0</v>
      </c>
    </row>
    <row r="8" spans="1:10" x14ac:dyDescent="0.2">
      <c r="B8" s="376" t="s">
        <v>517</v>
      </c>
      <c r="C8" s="387"/>
      <c r="D8" s="373">
        <f ca="1">OFFSET(РПВ!$U$8,A15,)</f>
        <v>0</v>
      </c>
      <c r="E8" s="416" t="s">
        <v>549</v>
      </c>
      <c r="F8" s="373">
        <f ca="1">(OFFSET(РПВ!$BG$8,A15,)+OFFSET(РПВ!$BH$8,A15,))</f>
        <v>0</v>
      </c>
      <c r="G8" s="377" t="s">
        <v>521</v>
      </c>
      <c r="H8" s="378">
        <f ca="1">OFFSET(РПВ!$DO$8,A15,)</f>
        <v>0</v>
      </c>
      <c r="I8" s="375" t="s">
        <v>522</v>
      </c>
      <c r="J8" s="390">
        <f ca="1">OFFSET(РПВ!$AL$8,A15,)</f>
        <v>0</v>
      </c>
    </row>
    <row r="9" spans="1:10" x14ac:dyDescent="0.2">
      <c r="B9" s="376" t="s">
        <v>520</v>
      </c>
      <c r="C9" s="387"/>
      <c r="D9" s="373">
        <v>0</v>
      </c>
      <c r="E9" s="374" t="s">
        <v>558</v>
      </c>
      <c r="F9" s="427" t="str">
        <f ca="1">OFFSET(РПВ!$AE$8,A15,)</f>
        <v>не</v>
      </c>
      <c r="G9" s="377" t="s">
        <v>524</v>
      </c>
      <c r="H9" s="378">
        <f ca="1">OFFSET(РПВ!$DQ$8,A15,)</f>
        <v>0</v>
      </c>
      <c r="I9" s="374" t="s">
        <v>456</v>
      </c>
      <c r="J9" s="390">
        <f ca="1">OFFSET(РПВ!$AM$8,A15,)</f>
        <v>0</v>
      </c>
    </row>
    <row r="10" spans="1:10" x14ac:dyDescent="0.2">
      <c r="B10" s="376" t="s">
        <v>523</v>
      </c>
      <c r="C10" s="387"/>
      <c r="D10" s="373">
        <f ca="1">OFFSET(РПВ!$V$8,A15,)</f>
        <v>0</v>
      </c>
      <c r="E10" s="375" t="s">
        <v>538</v>
      </c>
      <c r="F10" s="373">
        <f ca="1">OFFSET(РПВ!$AB$8,A15,)</f>
        <v>0</v>
      </c>
      <c r="G10" s="377" t="s">
        <v>525</v>
      </c>
      <c r="H10" s="378">
        <f ca="1">OFFSET(РПВ!$DP$8,A15,)</f>
        <v>0</v>
      </c>
      <c r="I10" s="375" t="s">
        <v>526</v>
      </c>
      <c r="J10" s="390">
        <f ca="1">OFFSET(РПВ!$AO$8,A15,)</f>
        <v>0</v>
      </c>
    </row>
    <row r="11" spans="1:10" x14ac:dyDescent="0.2">
      <c r="B11" s="376" t="s">
        <v>537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539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528</v>
      </c>
      <c r="H11" s="378">
        <f ca="1">OFFSET(РПВ!$DK$8,A15,)+OFFSET(РПВ!$DL$8,A15,)</f>
        <v>0</v>
      </c>
      <c r="I11" s="375" t="s">
        <v>529</v>
      </c>
      <c r="J11" s="390"/>
    </row>
    <row r="12" spans="1:10" x14ac:dyDescent="0.2">
      <c r="B12" s="376" t="s">
        <v>527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0,40%</v>
      </c>
      <c r="F12" s="373">
        <f ca="1">OFFSET(РПВ!$DG$8,A15,)</f>
        <v>0</v>
      </c>
      <c r="G12" s="377" t="s">
        <v>602</v>
      </c>
      <c r="H12" s="378">
        <f ca="1">OFFSET(РПВ!$AG$8,A15,)</f>
        <v>0</v>
      </c>
      <c r="I12" s="374" t="s">
        <v>531</v>
      </c>
      <c r="J12" s="390">
        <f ca="1">IF(OFFSET(РПВ!$AW$8,A15,)="да",0,OFFSET(РПВ!$AQ$8,A15,))</f>
        <v>0</v>
      </c>
    </row>
    <row r="13" spans="1:10" x14ac:dyDescent="0.2">
      <c r="B13" s="376" t="s">
        <v>530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533</v>
      </c>
      <c r="F13" s="373">
        <f ca="1">OFFSET(РПВ!$AC$8,A15,)</f>
        <v>0</v>
      </c>
      <c r="G13" s="377" t="s">
        <v>603</v>
      </c>
      <c r="H13" s="378">
        <f ca="1">OFFSET(РПВ!$DI$8,A15,)+OFFSET(РПВ!$DJ$8,A15,)</f>
        <v>0</v>
      </c>
      <c r="I13" s="374" t="s">
        <v>534</v>
      </c>
      <c r="J13" s="390">
        <f ca="1">IF(OFFSET(РПВ!$AW$8,A15,)="не",0,OFFSET(РПВ!$AX$8,A15,))</f>
        <v>0</v>
      </c>
    </row>
    <row r="14" spans="1:10" ht="13.5" thickBot="1" x14ac:dyDescent="0.25">
      <c r="B14" s="379" t="s">
        <v>532</v>
      </c>
      <c r="C14" s="452">
        <f ca="1">IF(B2="Общо","-",OFFSET(РПВ!$X$8,A15,))</f>
        <v>0</v>
      </c>
      <c r="D14" s="380"/>
      <c r="E14" s="381" t="s">
        <v>535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536</v>
      </c>
      <c r="H14" s="380">
        <f ca="1">OFFSET(РПВ!$Y$8,A15,)</f>
        <v>0</v>
      </c>
      <c r="I14" s="381" t="s">
        <v>179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2">
      <c r="B17" s="369" t="s">
        <v>503</v>
      </c>
      <c r="C17" s="384">
        <f ca="1">OFFSET(РПВ!$J$8,A29,)</f>
        <v>0</v>
      </c>
      <c r="D17" s="451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505</v>
      </c>
      <c r="H17" s="370">
        <f ca="1">OFFSET(РПВ!$DH$8,A29,)</f>
        <v>0</v>
      </c>
      <c r="I17" s="371" t="s">
        <v>506</v>
      </c>
      <c r="J17" s="389">
        <f ca="1">OFFSET(РПВ!$AI$8,A29,)</f>
        <v>0</v>
      </c>
    </row>
    <row r="18" spans="1:10" x14ac:dyDescent="0.2">
      <c r="B18" s="453" t="s">
        <v>609</v>
      </c>
      <c r="C18" s="493" t="str">
        <f ca="1">IF(B16="Общо"," ",IF(OFFSET(РПВ!$G$8,A29,)=""," ",OFFSET(РПВ!$G$8,A29,)))</f>
        <v xml:space="preserve"> </v>
      </c>
      <c r="D18" s="494"/>
      <c r="E18" s="375" t="s">
        <v>504</v>
      </c>
      <c r="F18" s="373">
        <v>0</v>
      </c>
      <c r="G18" s="374" t="s">
        <v>509</v>
      </c>
      <c r="H18" s="373">
        <f ca="1">OFFSET(РПВ!$DR$8,A29,)</f>
        <v>0</v>
      </c>
      <c r="I18" s="375" t="s">
        <v>510</v>
      </c>
      <c r="J18" s="390">
        <f ca="1">OFFSET(РПВ!$AH$8,A29,)</f>
        <v>0</v>
      </c>
    </row>
    <row r="19" spans="1:10" x14ac:dyDescent="0.2">
      <c r="B19" s="372" t="s">
        <v>507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508</v>
      </c>
      <c r="F19" s="373">
        <f ca="1">OFFSET(РПВ!$Z$8,A29,)</f>
        <v>0</v>
      </c>
      <c r="G19" s="374" t="s">
        <v>513</v>
      </c>
      <c r="H19" s="373">
        <f ca="1">OFFSET(РПВ!$AF$8,A29,)</f>
        <v>0</v>
      </c>
      <c r="I19" s="375" t="s">
        <v>514</v>
      </c>
      <c r="J19" s="390">
        <f ca="1">OFFSET(РПВ!$AJ$8,A29,)</f>
        <v>0</v>
      </c>
    </row>
    <row r="20" spans="1:10" x14ac:dyDescent="0.2">
      <c r="B20" s="372" t="s">
        <v>511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512</v>
      </c>
      <c r="F20" s="373">
        <f ca="1">OFFSET(РПВ!$AA$8,A29,)</f>
        <v>0</v>
      </c>
      <c r="G20" s="374" t="s">
        <v>515</v>
      </c>
      <c r="H20" s="373">
        <f ca="1">OFFSET(РПВ!$DM$8,A29,)+OFFSET(РПВ!$DN$8,A29,)</f>
        <v>0</v>
      </c>
      <c r="I20" s="375" t="s">
        <v>516</v>
      </c>
      <c r="J20" s="390">
        <f ca="1">OFFSET(РПВ!$AK$8,A29,)</f>
        <v>0</v>
      </c>
    </row>
    <row r="21" spans="1:10" x14ac:dyDescent="0.2">
      <c r="B21" s="376" t="s">
        <v>270</v>
      </c>
      <c r="C21" s="394">
        <f ca="1">IF(B16="Общо","-",OFFSET(РПВ!$M$8,A29,))</f>
        <v>0</v>
      </c>
      <c r="D21" s="415"/>
      <c r="E21" s="417" t="s">
        <v>550</v>
      </c>
      <c r="F21" s="373">
        <f ca="1">(OFFSET(РПВ!$CI$8,A29,)+OFFSET(РПВ!$CJ$8,A29,))</f>
        <v>0</v>
      </c>
      <c r="G21" s="377" t="s">
        <v>518</v>
      </c>
      <c r="H21" s="378">
        <f ca="1">OFFSET(РПВ!$FB$8,A29,)</f>
        <v>0</v>
      </c>
      <c r="I21" s="374" t="s">
        <v>519</v>
      </c>
      <c r="J21" s="390">
        <v>0</v>
      </c>
    </row>
    <row r="22" spans="1:10" x14ac:dyDescent="0.2">
      <c r="B22" s="376" t="s">
        <v>517</v>
      </c>
      <c r="C22" s="387"/>
      <c r="D22" s="373">
        <f ca="1">OFFSET(РПВ!$U$8,A29,)</f>
        <v>0</v>
      </c>
      <c r="E22" s="416" t="s">
        <v>549</v>
      </c>
      <c r="F22" s="373">
        <f ca="1">(OFFSET(РПВ!$BG$8,A29,)+OFFSET(РПВ!$BH$8,A29,))</f>
        <v>0</v>
      </c>
      <c r="G22" s="377" t="s">
        <v>521</v>
      </c>
      <c r="H22" s="378">
        <f ca="1">OFFSET(РПВ!$DO$8,A29,)</f>
        <v>0</v>
      </c>
      <c r="I22" s="375" t="s">
        <v>522</v>
      </c>
      <c r="J22" s="390">
        <f ca="1">OFFSET(РПВ!$AL$8,A29,)</f>
        <v>0</v>
      </c>
    </row>
    <row r="23" spans="1:10" x14ac:dyDescent="0.2">
      <c r="B23" s="376" t="s">
        <v>520</v>
      </c>
      <c r="C23" s="387"/>
      <c r="D23" s="373">
        <v>0</v>
      </c>
      <c r="E23" s="374" t="s">
        <v>558</v>
      </c>
      <c r="F23" s="427" t="str">
        <f ca="1">OFFSET(РПВ!$AE$8,A29,)</f>
        <v>не</v>
      </c>
      <c r="G23" s="377" t="s">
        <v>524</v>
      </c>
      <c r="H23" s="378">
        <f ca="1">OFFSET(РПВ!$DQ$8,A29,)</f>
        <v>0</v>
      </c>
      <c r="I23" s="374" t="s">
        <v>456</v>
      </c>
      <c r="J23" s="390">
        <f ca="1">OFFSET(РПВ!$AM$8,A29,)</f>
        <v>0</v>
      </c>
    </row>
    <row r="24" spans="1:10" x14ac:dyDescent="0.2">
      <c r="B24" s="376" t="s">
        <v>523</v>
      </c>
      <c r="C24" s="387"/>
      <c r="D24" s="373">
        <f ca="1">OFFSET(РПВ!$V$8,A29,)</f>
        <v>0</v>
      </c>
      <c r="E24" s="375" t="s">
        <v>538</v>
      </c>
      <c r="F24" s="373">
        <f ca="1">OFFSET(РПВ!$AB$8,A29,)</f>
        <v>0</v>
      </c>
      <c r="G24" s="377" t="s">
        <v>525</v>
      </c>
      <c r="H24" s="378">
        <f ca="1">OFFSET(РПВ!$DP$8,A29,)</f>
        <v>0</v>
      </c>
      <c r="I24" s="375" t="s">
        <v>526</v>
      </c>
      <c r="J24" s="390">
        <f ca="1">OFFSET(РПВ!$AO$8,A29,)</f>
        <v>0</v>
      </c>
    </row>
    <row r="25" spans="1:10" x14ac:dyDescent="0.2">
      <c r="B25" s="376" t="s">
        <v>537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539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528</v>
      </c>
      <c r="H25" s="378">
        <f ca="1">OFFSET(РПВ!$DK$8,A29,)+OFFSET(РПВ!$DL$8,A29,)</f>
        <v>0</v>
      </c>
      <c r="I25" s="375" t="s">
        <v>529</v>
      </c>
      <c r="J25" s="390"/>
    </row>
    <row r="26" spans="1:10" x14ac:dyDescent="0.2">
      <c r="B26" s="376" t="s">
        <v>527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602</v>
      </c>
      <c r="H26" s="378">
        <f ca="1">OFFSET(РПВ!$AG$8,A29,)</f>
        <v>0</v>
      </c>
      <c r="I26" s="374" t="s">
        <v>531</v>
      </c>
      <c r="J26" s="390">
        <f ca="1">IF(OFFSET(РПВ!$AW$8,A29,)="да",0,OFFSET(РПВ!$AQ$8,A29,))</f>
        <v>0</v>
      </c>
    </row>
    <row r="27" spans="1:10" x14ac:dyDescent="0.2">
      <c r="B27" s="376" t="s">
        <v>530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533</v>
      </c>
      <c r="F27" s="373">
        <f ca="1">OFFSET(РПВ!$AC$8,A29,)</f>
        <v>0</v>
      </c>
      <c r="G27" s="377" t="s">
        <v>603</v>
      </c>
      <c r="H27" s="378">
        <f ca="1">OFFSET(РПВ!$DI$8,A29,)+OFFSET(РПВ!$DJ$8,A29,)</f>
        <v>0</v>
      </c>
      <c r="I27" s="374" t="s">
        <v>534</v>
      </c>
      <c r="J27" s="390">
        <f ca="1">IF(OFFSET(РПВ!$AW$8,A29,)="не",0,OFFSET(РПВ!$AX$8,A29,))</f>
        <v>0</v>
      </c>
    </row>
    <row r="28" spans="1:10" ht="13.5" thickBot="1" x14ac:dyDescent="0.25">
      <c r="B28" s="379" t="s">
        <v>532</v>
      </c>
      <c r="C28" s="452">
        <f ca="1">IF(B16="Общо","-",OFFSET(РПВ!$X$8,A29,))</f>
        <v>0</v>
      </c>
      <c r="D28" s="380"/>
      <c r="E28" s="381" t="s">
        <v>535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536</v>
      </c>
      <c r="H28" s="380">
        <f ca="1">OFFSET(РПВ!$Y$8,A29,)</f>
        <v>0</v>
      </c>
      <c r="I28" s="381" t="s">
        <v>179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 t="str">
        <f ca="1">IF(B30="Общо"," ",A43+1)</f>
        <v xml:space="preserve"> </v>
      </c>
      <c r="B30" s="491" t="str">
        <f ca="1">OFFSET(РПВ!$B$8,A43,)</f>
        <v>Общо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 xml:space="preserve"> </v>
      </c>
      <c r="I30" s="489" t="str">
        <f ca="1">IF(B30="Общо"," ",IF(OFFSET(РПВ!$FD$8,A43,)=""," ",OFFSET(РПВ!$FD$8,A43,)))</f>
        <v xml:space="preserve"> </v>
      </c>
      <c r="J30" s="490"/>
    </row>
    <row r="31" spans="1:10" x14ac:dyDescent="0.2">
      <c r="B31" s="369" t="s">
        <v>503</v>
      </c>
      <c r="C31" s="384" t="str">
        <f ca="1">OFFSET(РПВ!$J$8,A43,)</f>
        <v>-</v>
      </c>
      <c r="D31" s="451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505</v>
      </c>
      <c r="H31" s="370">
        <f ca="1">OFFSET(РПВ!$DH$8,A43,)</f>
        <v>0</v>
      </c>
      <c r="I31" s="371" t="s">
        <v>506</v>
      </c>
      <c r="J31" s="389">
        <f ca="1">OFFSET(РПВ!$AI$8,A43,)</f>
        <v>0</v>
      </c>
    </row>
    <row r="32" spans="1:10" x14ac:dyDescent="0.2">
      <c r="B32" s="453" t="s">
        <v>609</v>
      </c>
      <c r="C32" s="493" t="str">
        <f ca="1">IF(B30="Общо"," ",IF(OFFSET(РПВ!$G$8,A43,)=""," ",OFFSET(РПВ!$G$8,A43,)))</f>
        <v xml:space="preserve"> </v>
      </c>
      <c r="D32" s="494"/>
      <c r="E32" s="375" t="s">
        <v>504</v>
      </c>
      <c r="F32" s="373">
        <v>0</v>
      </c>
      <c r="G32" s="374" t="s">
        <v>509</v>
      </c>
      <c r="H32" s="373">
        <f ca="1">OFFSET(РПВ!$DR$8,A43,)</f>
        <v>0</v>
      </c>
      <c r="I32" s="375" t="s">
        <v>510</v>
      </c>
      <c r="J32" s="390">
        <f ca="1">OFFSET(РПВ!$AH$8,A43,)</f>
        <v>0</v>
      </c>
    </row>
    <row r="33" spans="1:10" x14ac:dyDescent="0.2">
      <c r="B33" s="372" t="s">
        <v>507</v>
      </c>
      <c r="C33" s="385" t="str">
        <f ca="1">IF(B30="Общо","-",OFFSET(РПВ!$Q$8,A43,))</f>
        <v>-</v>
      </c>
      <c r="D33" s="373">
        <f ca="1">OFFSET(РПВ!$R$8,A43,)</f>
        <v>0</v>
      </c>
      <c r="E33" s="374" t="s">
        <v>508</v>
      </c>
      <c r="F33" s="373">
        <f ca="1">OFFSET(РПВ!$Z$8,A43,)</f>
        <v>0</v>
      </c>
      <c r="G33" s="374" t="s">
        <v>513</v>
      </c>
      <c r="H33" s="373">
        <f ca="1">OFFSET(РПВ!$AF$8,A43,)</f>
        <v>0</v>
      </c>
      <c r="I33" s="375" t="s">
        <v>514</v>
      </c>
      <c r="J33" s="390">
        <f ca="1">OFFSET(РПВ!$AJ$8,A43,)</f>
        <v>0</v>
      </c>
    </row>
    <row r="34" spans="1:10" x14ac:dyDescent="0.2">
      <c r="B34" s="372" t="s">
        <v>511</v>
      </c>
      <c r="C34" s="386" t="str">
        <f ca="1">IF(B30="Общо","-",OFFSET(РПВ!$N$8,A43,))</f>
        <v>-</v>
      </c>
      <c r="D34" s="373">
        <f ca="1">OFFSET(РПВ!$O$8,A43,)</f>
        <v>0</v>
      </c>
      <c r="E34" s="374" t="s">
        <v>512</v>
      </c>
      <c r="F34" s="373">
        <f ca="1">OFFSET(РПВ!$AA$8,A43,)</f>
        <v>0</v>
      </c>
      <c r="G34" s="374" t="s">
        <v>515</v>
      </c>
      <c r="H34" s="373">
        <f ca="1">OFFSET(РПВ!$DM$8,A43,)+OFFSET(РПВ!$DN$8,A43,)</f>
        <v>0</v>
      </c>
      <c r="I34" s="375" t="s">
        <v>516</v>
      </c>
      <c r="J34" s="390">
        <f ca="1">OFFSET(РПВ!$AK$8,A43,)</f>
        <v>0</v>
      </c>
    </row>
    <row r="35" spans="1:10" x14ac:dyDescent="0.2">
      <c r="B35" s="376" t="s">
        <v>270</v>
      </c>
      <c r="C35" s="394" t="str">
        <f ca="1">IF(B30="Общо","-",OFFSET(РПВ!$M$8,A43,))</f>
        <v>-</v>
      </c>
      <c r="D35" s="415"/>
      <c r="E35" s="417" t="s">
        <v>550</v>
      </c>
      <c r="F35" s="373">
        <f ca="1">(OFFSET(РПВ!$CI$8,A43,)+OFFSET(РПВ!$CJ$8,A43,))</f>
        <v>0</v>
      </c>
      <c r="G35" s="377" t="s">
        <v>518</v>
      </c>
      <c r="H35" s="378">
        <f ca="1">OFFSET(РПВ!$FB$8,A43,)</f>
        <v>0</v>
      </c>
      <c r="I35" s="374" t="s">
        <v>519</v>
      </c>
      <c r="J35" s="390">
        <v>0</v>
      </c>
    </row>
    <row r="36" spans="1:10" x14ac:dyDescent="0.2">
      <c r="B36" s="376" t="s">
        <v>517</v>
      </c>
      <c r="C36" s="387"/>
      <c r="D36" s="373">
        <f ca="1">OFFSET(РПВ!$U$8,A43,)</f>
        <v>0</v>
      </c>
      <c r="E36" s="416" t="s">
        <v>549</v>
      </c>
      <c r="F36" s="373">
        <f ca="1">(OFFSET(РПВ!$BG$8,A43,)+OFFSET(РПВ!$BH$8,A43,))</f>
        <v>0</v>
      </c>
      <c r="G36" s="377" t="s">
        <v>521</v>
      </c>
      <c r="H36" s="378">
        <f ca="1">OFFSET(РПВ!$DO$8,A43,)</f>
        <v>0</v>
      </c>
      <c r="I36" s="375" t="s">
        <v>522</v>
      </c>
      <c r="J36" s="390">
        <f ca="1">OFFSET(РПВ!$AL$8,A43,)</f>
        <v>0</v>
      </c>
    </row>
    <row r="37" spans="1:10" x14ac:dyDescent="0.2">
      <c r="B37" s="376" t="s">
        <v>520</v>
      </c>
      <c r="C37" s="387"/>
      <c r="D37" s="373">
        <v>0</v>
      </c>
      <c r="E37" s="374" t="s">
        <v>558</v>
      </c>
      <c r="F37" s="427" t="str">
        <f ca="1">OFFSET(РПВ!$AE$8,A43,)</f>
        <v>-</v>
      </c>
      <c r="G37" s="377" t="s">
        <v>524</v>
      </c>
      <c r="H37" s="378">
        <f ca="1">OFFSET(РПВ!$DQ$8,A43,)</f>
        <v>0</v>
      </c>
      <c r="I37" s="374" t="s">
        <v>456</v>
      </c>
      <c r="J37" s="390">
        <f ca="1">OFFSET(РПВ!$AM$8,A43,)</f>
        <v>0</v>
      </c>
    </row>
    <row r="38" spans="1:10" x14ac:dyDescent="0.2">
      <c r="B38" s="376" t="s">
        <v>523</v>
      </c>
      <c r="C38" s="387"/>
      <c r="D38" s="373">
        <f ca="1">OFFSET(РПВ!$V$8,A43,)</f>
        <v>0</v>
      </c>
      <c r="E38" s="375" t="s">
        <v>538</v>
      </c>
      <c r="F38" s="373">
        <f ca="1">OFFSET(РПВ!$AB$8,A43,)</f>
        <v>0</v>
      </c>
      <c r="G38" s="377" t="s">
        <v>525</v>
      </c>
      <c r="H38" s="378">
        <f ca="1">OFFSET(РПВ!$DP$8,A43,)</f>
        <v>0</v>
      </c>
      <c r="I38" s="375" t="s">
        <v>526</v>
      </c>
      <c r="J38" s="390">
        <f ca="1">OFFSET(РПВ!$AO$8,A43,)</f>
        <v>0</v>
      </c>
    </row>
    <row r="39" spans="1:10" x14ac:dyDescent="0.2">
      <c r="B39" s="376" t="s">
        <v>537</v>
      </c>
      <c r="C39" s="388" t="str">
        <f ca="1">IF(B30="Общо","-",OFFSET(РПВ!$S$8,A43,)+OFFSET(РПВ!$W$8,A43,))</f>
        <v>-</v>
      </c>
      <c r="D39" s="373">
        <f ca="1">OFFSET(РПВ!$T$8,A43,)</f>
        <v>0</v>
      </c>
      <c r="E39" s="374" t="s">
        <v>539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528</v>
      </c>
      <c r="H39" s="378">
        <f ca="1">OFFSET(РПВ!$DK$8,A43,)+OFFSET(РПВ!$DL$8,A43,)</f>
        <v>0</v>
      </c>
      <c r="I39" s="375" t="s">
        <v>529</v>
      </c>
      <c r="J39" s="390"/>
    </row>
    <row r="40" spans="1:10" x14ac:dyDescent="0.2">
      <c r="B40" s="376" t="s">
        <v>527</v>
      </c>
      <c r="C40" s="386" t="str">
        <f ca="1">IF(B30="Общо","-",OFFSET(РПВ!$W$8,A43,))</f>
        <v>-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602</v>
      </c>
      <c r="H40" s="378">
        <f ca="1">OFFSET(РПВ!$AG$8,A43,)</f>
        <v>0</v>
      </c>
      <c r="I40" s="374" t="s">
        <v>531</v>
      </c>
      <c r="J40" s="390">
        <f ca="1">IF(OFFSET(РПВ!$AW$8,A43,)="да",0,OFFSET(РПВ!$AQ$8,A43,))</f>
        <v>0</v>
      </c>
    </row>
    <row r="41" spans="1:10" x14ac:dyDescent="0.2">
      <c r="B41" s="376" t="s">
        <v>530</v>
      </c>
      <c r="C41" s="386" t="str">
        <f ca="1">IF(B30="Общо","-",OFFSET(РПВ!$S$8,A43,))</f>
        <v>-</v>
      </c>
      <c r="D41" s="373">
        <f ca="1">OFFSET(РПВ!$T$8,A43,)</f>
        <v>0</v>
      </c>
      <c r="E41" s="374" t="s">
        <v>533</v>
      </c>
      <c r="F41" s="373">
        <f ca="1">OFFSET(РПВ!$AC$8,A43,)</f>
        <v>0</v>
      </c>
      <c r="G41" s="377" t="s">
        <v>603</v>
      </c>
      <c r="H41" s="378">
        <f ca="1">OFFSET(РПВ!$DI$8,A43,)+OFFSET(РПВ!$DJ$8,A43,)</f>
        <v>0</v>
      </c>
      <c r="I41" s="374" t="s">
        <v>534</v>
      </c>
      <c r="J41" s="390">
        <f ca="1">IF(OFFSET(РПВ!$AW$8,A43,)="не",0,OFFSET(РПВ!$AX$8,A43,))</f>
        <v>0</v>
      </c>
    </row>
    <row r="42" spans="1:10" ht="13.5" thickBot="1" x14ac:dyDescent="0.25">
      <c r="B42" s="379" t="s">
        <v>532</v>
      </c>
      <c r="C42" s="452" t="str">
        <f ca="1">IF(B30="Общо","-",OFFSET(РПВ!$X$8,A43,))</f>
        <v>-</v>
      </c>
      <c r="D42" s="380"/>
      <c r="E42" s="381" t="s">
        <v>535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536</v>
      </c>
      <c r="H42" s="380">
        <f ca="1">OFFSET(РПВ!$Y$8,A43,)</f>
        <v>0</v>
      </c>
      <c r="I42" s="381" t="s">
        <v>179</v>
      </c>
      <c r="J42" s="391"/>
    </row>
    <row r="43" spans="1:10" s="400" customFormat="1" ht="27" customHeight="1" x14ac:dyDescent="0.2">
      <c r="A43" s="398">
        <v>3</v>
      </c>
      <c r="B43" s="399" t="str">
        <f ca="1">IF(B30="Общо","Дата:"," ")</f>
        <v>Дата:</v>
      </c>
      <c r="C43" s="382"/>
      <c r="E43" s="397" t="str">
        <f ca="1">IF(B30="Общо","Счетоводител:"," ")</f>
        <v>Счетоводител:</v>
      </c>
      <c r="H43" s="397" t="str">
        <f ca="1">IF(B30="Общо","Управител:"," ")</f>
        <v>Управител:</v>
      </c>
    </row>
  </sheetData>
  <mergeCells count="9">
    <mergeCell ref="I2:J2"/>
    <mergeCell ref="B2:F2"/>
    <mergeCell ref="C4:D4"/>
    <mergeCell ref="C32:D32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987654321&amp;C&amp;B&amp;16 РАЗЧЕТНО-ПЛАТЕЖНА ВЕДОМОСТ
&amp;B&amp;I&amp;16 на Проба ЕООД за месец януари 2016 год.</oddHeader>
    <oddFooter>&amp;R&amp;B&amp;10 стр. &amp;P от &amp;N&amp;L&amp;10&amp;B Генерирано чрез TROX РПВ
 вер.2016,03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23" sqref="F23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296</v>
      </c>
      <c r="G1" s="48"/>
      <c r="L1" s="46"/>
      <c r="M1" s="47"/>
      <c r="N1" s="47"/>
      <c r="Q1" s="48" t="s">
        <v>300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8" t="str">
        <f>РПВ!AN2</f>
        <v>януари</v>
      </c>
      <c r="D8" s="498"/>
      <c r="E8" s="498" t="str">
        <f>РПВ!AO2</f>
        <v>2018</v>
      </c>
      <c r="F8" s="498"/>
      <c r="G8" s="45" t="str">
        <f>CONCATENATE(РПВ!AF2," ",rabdni)</f>
        <v>работни дни: 22</v>
      </c>
      <c r="H8" s="45"/>
      <c r="J8" s="168"/>
      <c r="L8" s="45" t="str">
        <f>B8</f>
        <v>Възнаграждение за месец</v>
      </c>
      <c r="M8" s="498" t="str">
        <f>C8</f>
        <v>януари</v>
      </c>
      <c r="N8" s="498"/>
      <c r="O8" s="498" t="str">
        <f>E8</f>
        <v>2018</v>
      </c>
      <c r="P8" s="498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4" t="str">
        <f>CONCATENATE(print,"       |         spumpala@abv.bg")</f>
        <v>вер.2018,01      TROX     http://www.trox-bg.com       |         spumpala@abv.bg</v>
      </c>
      <c r="C10" s="504"/>
      <c r="D10" s="504"/>
      <c r="E10" s="504"/>
      <c r="F10" s="504"/>
      <c r="G10" s="504"/>
      <c r="H10" s="504"/>
      <c r="J10" s="168"/>
      <c r="L10" s="504" t="str">
        <f>B10</f>
        <v>вер.2018,01      TROX     http://www.trox-bg.com       |         spumpala@abv.bg</v>
      </c>
      <c r="M10" s="504"/>
      <c r="N10" s="504"/>
      <c r="O10" s="504"/>
      <c r="P10" s="504"/>
      <c r="Q10" s="504"/>
      <c r="R10" s="504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298</v>
      </c>
      <c r="C12" s="497">
        <f>VLOOKUP($A$1,РПВ!$A$8:$AT$10,7,FALSE)</f>
        <v>0</v>
      </c>
      <c r="D12" s="497"/>
      <c r="E12" s="497"/>
      <c r="F12" s="499" t="s">
        <v>297</v>
      </c>
      <c r="G12" s="500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0</v>
      </c>
    </row>
    <row r="13" spans="1:18" ht="12.75" customHeight="1" x14ac:dyDescent="0.2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">
      <c r="B14" s="164" t="s">
        <v>272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0" t="s">
        <v>143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02" t="s">
        <v>111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557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5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5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5" t="str">
        <f>F22</f>
        <v>ДЗПО-УПФ или Ф.Пенсии/ 0 %</v>
      </c>
      <c r="Q22" s="425"/>
      <c r="R22" s="58">
        <f t="shared" ref="P22:R24" si="5">H22</f>
        <v>0</v>
      </c>
    </row>
    <row r="23" spans="2:18" ht="12.75" customHeight="1" x14ac:dyDescent="0.2">
      <c r="B23" s="165" t="s">
        <v>273</v>
      </c>
      <c r="C23" s="169" t="s">
        <v>28</v>
      </c>
      <c r="D23" s="58">
        <f>VLOOKUP($A$1,РПВ!$A$8:$AT$10,18,FALSE)</f>
        <v>0</v>
      </c>
      <c r="E23" s="55"/>
      <c r="F23" s="426" t="str">
        <f>IF(VLOOKUP($A$1,РПВ!$A$8:$AT$10,31,FALSE)="да","няма"," ")</f>
        <v xml:space="preserve"> </v>
      </c>
      <c r="G23" s="425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6" t="str">
        <f t="shared" si="5"/>
        <v xml:space="preserve"> </v>
      </c>
      <c r="Q23" s="425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146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270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294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">
      <c r="B33" s="166" t="s">
        <v>459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25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494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4" t="str">
        <f>CONCATENATE(print,"       |         spumpala@abv.bg")</f>
        <v>вер.2018,01 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вер.2018,01 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вер.2018,01</oddHeader>
    <oddFooter>&amp;R&amp;8&amp;B&amp;I Генерирано чрез TROX РПВ вер.2018,01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activeCell="B76" sqref="B76"/>
    </sheetView>
  </sheetViews>
  <sheetFormatPr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453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141</v>
      </c>
      <c r="I3" s="9"/>
    </row>
    <row r="4" spans="1:9" hidden="1" x14ac:dyDescent="0.2">
      <c r="A4" s="15" t="s">
        <v>571</v>
      </c>
      <c r="B4" s="454">
        <v>0.13719999999999999</v>
      </c>
      <c r="C4" s="455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">
      <c r="A5" s="1" t="s">
        <v>572</v>
      </c>
      <c r="B5" s="454">
        <v>0.10920000000000001</v>
      </c>
      <c r="C5" s="455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573</v>
      </c>
      <c r="B6" s="454">
        <f>B4</f>
        <v>0.13719999999999999</v>
      </c>
      <c r="C6" s="455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574</v>
      </c>
      <c r="B7" s="454">
        <f>B5</f>
        <v>0.10920000000000001</v>
      </c>
      <c r="C7" s="455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575</v>
      </c>
      <c r="B8" s="454">
        <f>B18</f>
        <v>0.16719999999999999</v>
      </c>
      <c r="C8" s="455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576</v>
      </c>
      <c r="B9" s="454">
        <f>B19</f>
        <v>0.13919999999999999</v>
      </c>
      <c r="C9" s="455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577</v>
      </c>
      <c r="B10" s="454">
        <f>B20</f>
        <v>0.16719999999999999</v>
      </c>
      <c r="C10" s="455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578</v>
      </c>
      <c r="B11" s="454">
        <f>B21</f>
        <v>0.13919999999999999</v>
      </c>
      <c r="C11" s="455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579</v>
      </c>
      <c r="B12" s="454">
        <f>B14</f>
        <v>0.13719999999999999</v>
      </c>
      <c r="C12" s="455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580</v>
      </c>
      <c r="B13" s="454">
        <f>B15</f>
        <v>0.10920000000000001</v>
      </c>
      <c r="C13" s="455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581</v>
      </c>
      <c r="B14" s="454">
        <f>B4</f>
        <v>0.13719999999999999</v>
      </c>
      <c r="C14" s="455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582</v>
      </c>
      <c r="B15" s="454">
        <f>B5</f>
        <v>0.10920000000000001</v>
      </c>
      <c r="C15" s="455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B16" s="454">
        <v>0</v>
      </c>
      <c r="C16" s="455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B17" s="454">
        <v>0</v>
      </c>
      <c r="C17" s="455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583</v>
      </c>
      <c r="B18" s="454">
        <f>B4+0.03</f>
        <v>0.16719999999999999</v>
      </c>
      <c r="C18" s="455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584</v>
      </c>
      <c r="B19" s="454">
        <f>B5+0.03</f>
        <v>0.13919999999999999</v>
      </c>
      <c r="C19" s="455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585</v>
      </c>
      <c r="B20" s="454">
        <f>B18</f>
        <v>0.16719999999999999</v>
      </c>
      <c r="C20" s="455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586</v>
      </c>
      <c r="B21" s="454">
        <f>B19</f>
        <v>0.13919999999999999</v>
      </c>
      <c r="C21" s="455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587</v>
      </c>
      <c r="B22" s="454">
        <v>0.11020000000000001</v>
      </c>
      <c r="C22" s="455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8" t="s">
        <v>588</v>
      </c>
      <c r="B23" s="454">
        <v>8.2199999999999995E-2</v>
      </c>
      <c r="C23" s="455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">
      <c r="A24" s="1" t="s">
        <v>77</v>
      </c>
      <c r="B24" s="454">
        <f>РПВ!I24</f>
        <v>4.0000000000000001E-3</v>
      </c>
      <c r="C24" s="455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4">
        <f>Систем!D25</f>
        <v>0</v>
      </c>
      <c r="C25" s="455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">
      <c r="A26" s="1" t="s">
        <v>589</v>
      </c>
      <c r="B26" s="454">
        <v>2.8000000000000001E-2</v>
      </c>
      <c r="C26" s="455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590</v>
      </c>
      <c r="B27" s="454">
        <v>2.8000000000000001E-2</v>
      </c>
      <c r="C27" s="455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137</v>
      </c>
      <c r="B28" s="454">
        <v>7.0000000000000007E-2</v>
      </c>
      <c r="C28" s="455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138</v>
      </c>
      <c r="B29" s="454">
        <v>0.12</v>
      </c>
      <c r="C29" s="455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">
      <c r="A30" s="86" t="s">
        <v>79</v>
      </c>
      <c r="B30" s="456">
        <v>4.8000000000000001E-2</v>
      </c>
      <c r="C30" s="457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288</v>
      </c>
      <c r="B31" s="456">
        <v>4.8000000000000001E-2</v>
      </c>
      <c r="C31" s="457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4">
        <v>4.8000000000000001E-2</v>
      </c>
      <c r="C32" s="455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4">
        <v>0.08</v>
      </c>
      <c r="C33" s="455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169</v>
      </c>
      <c r="B34" s="454">
        <f>Систем!P7</f>
        <v>4.2999999999999997E-2</v>
      </c>
      <c r="C34" s="455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8"/>
      <c r="C36" s="459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8"/>
      <c r="C37" s="459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591</v>
      </c>
      <c r="B38" s="454">
        <v>0.10580000000000001</v>
      </c>
      <c r="C38" s="455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">
      <c r="A39" s="1" t="s">
        <v>592</v>
      </c>
      <c r="B39" s="454">
        <v>8.3799999999999999E-2</v>
      </c>
      <c r="C39" s="455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573</v>
      </c>
      <c r="B40" s="454">
        <f>B38</f>
        <v>0.10580000000000001</v>
      </c>
      <c r="C40" s="455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574</v>
      </c>
      <c r="B41" s="454">
        <f>B39</f>
        <v>8.3799999999999999E-2</v>
      </c>
      <c r="C41" s="455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575</v>
      </c>
      <c r="B42" s="454">
        <f>B52</f>
        <v>0.10580000000000001</v>
      </c>
      <c r="C42" s="455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576</v>
      </c>
      <c r="B43" s="454">
        <f t="shared" ref="B43:B45" si="5">B53</f>
        <v>8.3799999999999999E-2</v>
      </c>
      <c r="C43" s="455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577</v>
      </c>
      <c r="B44" s="454">
        <f t="shared" si="5"/>
        <v>0.10580000000000001</v>
      </c>
      <c r="C44" s="455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578</v>
      </c>
      <c r="B45" s="454">
        <f t="shared" si="5"/>
        <v>8.3799999999999999E-2</v>
      </c>
      <c r="C45" s="455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579</v>
      </c>
      <c r="B46" s="454">
        <f>B48</f>
        <v>0.10580000000000001</v>
      </c>
      <c r="C46" s="455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580</v>
      </c>
      <c r="B47" s="454">
        <f>B49</f>
        <v>8.3799999999999999E-2</v>
      </c>
      <c r="C47" s="455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581</v>
      </c>
      <c r="B48" s="454">
        <f>B38</f>
        <v>0.10580000000000001</v>
      </c>
      <c r="C48" s="455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582</v>
      </c>
      <c r="B49" s="454">
        <f>B39</f>
        <v>8.3799999999999999E-2</v>
      </c>
      <c r="C49" s="455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B50" s="454">
        <v>0</v>
      </c>
      <c r="C50" s="455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B51" s="454">
        <v>0</v>
      </c>
      <c r="C51" s="455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583</v>
      </c>
      <c r="B52" s="454">
        <f>B38</f>
        <v>0.10580000000000001</v>
      </c>
      <c r="C52" s="455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584</v>
      </c>
      <c r="B53" s="454">
        <f>B39</f>
        <v>8.3799999999999999E-2</v>
      </c>
      <c r="C53" s="455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585</v>
      </c>
      <c r="B54" s="454">
        <f>B52</f>
        <v>0.10580000000000001</v>
      </c>
      <c r="C54" s="455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586</v>
      </c>
      <c r="B55" s="454">
        <f>B53</f>
        <v>8.3799999999999999E-2</v>
      </c>
      <c r="C55" s="455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587</v>
      </c>
      <c r="B56" s="454">
        <v>8.7800000000000003E-2</v>
      </c>
      <c r="C56" s="455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8" t="s">
        <v>588</v>
      </c>
      <c r="B57" s="454">
        <v>6.5799999999999997E-2</v>
      </c>
      <c r="C57" s="455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">
      <c r="A58" s="1" t="s">
        <v>589</v>
      </c>
      <c r="B58" s="454">
        <v>2.1999999999999999E-2</v>
      </c>
      <c r="C58" s="455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590</v>
      </c>
      <c r="B59" s="454">
        <v>2.1999999999999999E-2</v>
      </c>
      <c r="C59" s="455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593</v>
      </c>
      <c r="B60" s="454">
        <v>0.23300000000000001</v>
      </c>
      <c r="C60" s="455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594</v>
      </c>
      <c r="B61" s="454">
        <v>0.183</v>
      </c>
      <c r="C61" s="455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595</v>
      </c>
      <c r="B62" s="454">
        <v>0.23300000000000001</v>
      </c>
      <c r="C62" s="455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596</v>
      </c>
      <c r="B63" s="454">
        <v>0.183</v>
      </c>
      <c r="C63" s="455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597</v>
      </c>
      <c r="B64" s="454">
        <v>0.19800000000000001</v>
      </c>
      <c r="C64" s="455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598</v>
      </c>
      <c r="B65" s="454">
        <v>0.14799999999999999</v>
      </c>
      <c r="C65" s="455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599</v>
      </c>
      <c r="B66" s="454">
        <v>0.19800000000000001</v>
      </c>
      <c r="C66" s="455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600</v>
      </c>
      <c r="B67" s="454">
        <v>0.14799999999999999</v>
      </c>
      <c r="C67" s="455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601</v>
      </c>
      <c r="B68" s="454">
        <v>0.05</v>
      </c>
      <c r="C68" s="455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">
      <c r="A69" s="1" t="s">
        <v>79</v>
      </c>
      <c r="B69" s="454">
        <v>3.2000000000000001E-2</v>
      </c>
      <c r="C69" s="455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288</v>
      </c>
      <c r="B70" s="454">
        <v>3.2000000000000001E-2</v>
      </c>
      <c r="C70" s="455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269</v>
      </c>
      <c r="B71" s="454">
        <v>0.08</v>
      </c>
      <c r="C71" s="455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4">
        <v>0.08</v>
      </c>
      <c r="C72" s="455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4">
        <v>4.8000000000000001E-2</v>
      </c>
      <c r="C73" s="455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">
      <c r="A74" s="86" t="s">
        <v>183</v>
      </c>
      <c r="B74" s="458">
        <f>dod</f>
        <v>0.1</v>
      </c>
      <c r="C74" s="455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301</v>
      </c>
      <c r="B77" s="225"/>
      <c r="C77" s="143" t="s">
        <v>302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2018 год.</oddHeader>
    <oddFooter>&amp;L&amp;10&amp;B Генерирано чрез TROX РПВ
 вер.2018,01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H10"/>
  <sheetViews>
    <sheetView workbookViewId="0">
      <selection activeCell="A2" sqref="A2"/>
    </sheetView>
  </sheetViews>
  <sheetFormatPr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548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488</v>
      </c>
      <c r="B4" s="294" t="str">
        <f>CONCATENATE(РПВ!AN2,".",РПВ!AO2)</f>
        <v>януари.2018</v>
      </c>
    </row>
    <row r="6" spans="1:8" s="409" customFormat="1" ht="30.75" customHeight="1" x14ac:dyDescent="0.3">
      <c r="A6" s="405" t="s">
        <v>0</v>
      </c>
      <c r="B6" s="406" t="s">
        <v>489</v>
      </c>
      <c r="C6" s="406" t="s">
        <v>490</v>
      </c>
      <c r="D6" s="407" t="s">
        <v>541</v>
      </c>
      <c r="E6" s="407" t="s">
        <v>542</v>
      </c>
      <c r="F6" s="407" t="s">
        <v>543</v>
      </c>
      <c r="G6" s="407" t="s">
        <v>492</v>
      </c>
      <c r="H6" s="408" t="s">
        <v>491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вер.2018,01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0" t="s">
        <v>612</v>
      </c>
      <c r="B1" s="531"/>
      <c r="C1" s="531"/>
      <c r="D1" s="531"/>
      <c r="E1" s="532"/>
      <c r="H1" s="539" t="s">
        <v>208</v>
      </c>
      <c r="I1" s="539"/>
      <c r="J1" s="539"/>
      <c r="K1" s="539"/>
    </row>
    <row r="2" spans="1:15" ht="12.75" customHeight="1" x14ac:dyDescent="0.2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25">
      <c r="A6" s="523" t="s">
        <v>207</v>
      </c>
      <c r="B6" s="523"/>
      <c r="C6" s="523"/>
      <c r="D6" s="527" t="str">
        <f>РПВ!L2</f>
        <v>Проба ЕООД</v>
      </c>
      <c r="E6" s="528" t="s">
        <v>445</v>
      </c>
      <c r="F6" s="528" t="s">
        <v>445</v>
      </c>
      <c r="G6" s="528" t="s">
        <v>445</v>
      </c>
      <c r="H6" s="529" t="s">
        <v>445</v>
      </c>
      <c r="I6" s="524" t="s">
        <v>211</v>
      </c>
      <c r="J6" s="525"/>
      <c r="K6" s="525"/>
      <c r="L6" s="526"/>
      <c r="M6" s="540">
        <v>0</v>
      </c>
      <c r="N6" s="541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153</v>
      </c>
      <c r="B8" s="527"/>
      <c r="C8" s="529"/>
      <c r="D8" s="148" t="s">
        <v>154</v>
      </c>
      <c r="E8" s="542"/>
      <c r="F8" s="543"/>
      <c r="G8" s="543"/>
      <c r="H8" s="544"/>
      <c r="I8" s="148" t="s">
        <v>155</v>
      </c>
      <c r="J8" s="148"/>
      <c r="K8" s="542"/>
      <c r="L8" s="543"/>
      <c r="M8" s="543"/>
      <c r="N8" s="544"/>
    </row>
    <row r="10" spans="1:15" ht="25.5" customHeight="1" x14ac:dyDescent="0.2">
      <c r="A10" s="547" t="s">
        <v>487</v>
      </c>
      <c r="B10" s="548"/>
      <c r="C10" s="548"/>
      <c r="D10" s="548"/>
      <c r="E10" s="146" t="s">
        <v>212</v>
      </c>
      <c r="F10" s="146" t="s">
        <v>216</v>
      </c>
      <c r="G10" s="146"/>
      <c r="H10" s="146" t="s">
        <v>213</v>
      </c>
      <c r="I10" s="146" t="s">
        <v>217</v>
      </c>
      <c r="J10" s="146"/>
      <c r="K10" s="146" t="s">
        <v>214</v>
      </c>
      <c r="L10" s="146" t="s">
        <v>218</v>
      </c>
      <c r="M10" s="146"/>
      <c r="N10" s="146" t="s">
        <v>215</v>
      </c>
      <c r="O10" s="146" t="s">
        <v>219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22" t="s">
        <v>209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22" t="s">
        <v>167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">
      <c r="A15" s="522" t="s">
        <v>203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">
      <c r="A16" s="522" t="s">
        <v>604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">
      <c r="A17" s="522" t="s">
        <v>204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">
      <c r="A18" s="522" t="s">
        <v>205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">
      <c r="A19" s="522" t="s">
        <v>206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">
      <c r="A20" s="522" t="s">
        <v>486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">
      <c r="A21" s="522" t="s">
        <v>485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22" t="s">
        <v>210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">
      <c r="P24" s="401" t="s">
        <v>608</v>
      </c>
    </row>
    <row r="25" spans="1:16" x14ac:dyDescent="0.2">
      <c r="P25" s="401">
        <f>MONTH(P24)</f>
        <v>1</v>
      </c>
    </row>
    <row r="26" spans="1:16" x14ac:dyDescent="0.2">
      <c r="A26" s="549" t="s">
        <v>134</v>
      </c>
      <c r="B26" s="549"/>
      <c r="C26" s="155"/>
    </row>
    <row r="30" spans="1:16" x14ac:dyDescent="0.2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I13:J13 L13:M13 G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44227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N23:O23 H23:I23 K23:L23">
      <formula1>38353</formula1>
      <formula2>43861</formula2>
    </dataValidation>
    <dataValidation type="date" allowBlank="1" showInputMessage="1" showErrorMessage="1" sqref="E23:F23">
      <formula1>36526</formula1>
      <formula2>44196</formula2>
    </dataValidation>
    <dataValidation type="list" allowBlank="1" showInputMessage="1" sqref="F13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P30"/>
  <sheetViews>
    <sheetView zoomScale="90" zoomScaleNormal="90" workbookViewId="0">
      <selection activeCell="N17" sqref="N17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128</v>
      </c>
      <c r="G1" s="13"/>
      <c r="H1" s="16"/>
      <c r="N1" s="85"/>
    </row>
    <row r="2" spans="2:16" x14ac:dyDescent="0.2">
      <c r="B2" s="90" t="s">
        <v>129</v>
      </c>
      <c r="C2" s="156" t="str">
        <f>IF(Д6!H3="","",Д6!H3)</f>
        <v>987654321</v>
      </c>
      <c r="E2" s="91"/>
      <c r="H2" s="9">
        <v>0</v>
      </c>
      <c r="N2" s="95" t="s">
        <v>190</v>
      </c>
    </row>
    <row r="3" spans="2:16" x14ac:dyDescent="0.2">
      <c r="B3" s="90" t="s">
        <v>130</v>
      </c>
      <c r="C3" s="7" t="str">
        <f>IF(Д6!D6="","",Д6!D6)</f>
        <v>Проба ЕООД</v>
      </c>
      <c r="E3" s="9" t="s">
        <v>136</v>
      </c>
      <c r="H3" s="9">
        <v>1</v>
      </c>
      <c r="I3" s="1">
        <v>1</v>
      </c>
      <c r="N3" s="95" t="s">
        <v>191</v>
      </c>
      <c r="P3" s="1">
        <v>2018</v>
      </c>
    </row>
    <row r="4" spans="2:16" x14ac:dyDescent="0.2">
      <c r="B4" s="90" t="s">
        <v>135</v>
      </c>
      <c r="C4" s="7">
        <f>IF(Д6!M6="","",Д6!M6)</f>
        <v>0</v>
      </c>
      <c r="E4" s="9"/>
      <c r="H4" s="9"/>
      <c r="I4" s="1">
        <v>2</v>
      </c>
      <c r="N4" s="95" t="s">
        <v>192</v>
      </c>
      <c r="P4" s="1">
        <v>2017</v>
      </c>
    </row>
    <row r="5" spans="2:16" x14ac:dyDescent="0.2">
      <c r="B5" s="90" t="s">
        <v>131</v>
      </c>
      <c r="C5" s="7" t="str">
        <f>IF(Д6!B8="","",Д6!B8)</f>
        <v/>
      </c>
      <c r="E5" s="13"/>
      <c r="H5" s="38"/>
      <c r="I5" s="1">
        <v>3</v>
      </c>
      <c r="N5" s="95" t="s">
        <v>193</v>
      </c>
      <c r="P5" s="1">
        <v>2016</v>
      </c>
    </row>
    <row r="6" spans="2:16" x14ac:dyDescent="0.2">
      <c r="B6" s="90" t="s">
        <v>132</v>
      </c>
      <c r="C6" s="7" t="str">
        <f>IF(Д6!E8="","",Д6!E8)</f>
        <v/>
      </c>
      <c r="H6" s="10"/>
      <c r="I6" s="1">
        <v>4</v>
      </c>
      <c r="N6" s="95" t="s">
        <v>194</v>
      </c>
      <c r="P6" s="1">
        <v>2015</v>
      </c>
    </row>
    <row r="7" spans="2:16" x14ac:dyDescent="0.2">
      <c r="B7" s="90" t="s">
        <v>133</v>
      </c>
      <c r="C7" s="7" t="str">
        <f>IF(Д6!K8="","",Д6!K8)</f>
        <v/>
      </c>
      <c r="E7" s="9"/>
      <c r="H7" s="10"/>
      <c r="I7" s="1">
        <v>5</v>
      </c>
      <c r="N7" s="95" t="s">
        <v>195</v>
      </c>
      <c r="P7" s="1">
        <v>2014</v>
      </c>
    </row>
    <row r="8" spans="2:16" x14ac:dyDescent="0.2">
      <c r="B8" s="90" t="s">
        <v>134</v>
      </c>
      <c r="C8" s="144" t="str">
        <f>IF(Д6!C26="","",Д6!C26)</f>
        <v/>
      </c>
      <c r="I8" s="1">
        <v>6</v>
      </c>
      <c r="N8" s="95" t="s">
        <v>196</v>
      </c>
      <c r="P8" s="1">
        <v>2013</v>
      </c>
    </row>
    <row r="9" spans="2:16" x14ac:dyDescent="0.2">
      <c r="B9" s="89"/>
      <c r="C9" s="145" t="s">
        <v>186</v>
      </c>
      <c r="I9" s="1">
        <v>8</v>
      </c>
      <c r="N9" s="95" t="s">
        <v>197</v>
      </c>
      <c r="P9" s="1">
        <v>2012</v>
      </c>
    </row>
    <row r="10" spans="2:16" x14ac:dyDescent="0.2">
      <c r="B10" s="552" t="s">
        <v>144</v>
      </c>
      <c r="C10" s="553"/>
      <c r="D10" s="553"/>
      <c r="I10" s="1">
        <v>9</v>
      </c>
      <c r="N10" s="95" t="s">
        <v>198</v>
      </c>
      <c r="P10" s="1">
        <v>2011</v>
      </c>
    </row>
    <row r="11" spans="2:16" ht="12" customHeight="1" x14ac:dyDescent="0.2">
      <c r="B11" s="94" t="s">
        <v>112</v>
      </c>
      <c r="C11" s="555">
        <f>SUM(Рекапитулация!D4:D23)+Рекапитулация!D24+SUM(Рекапитулация!D38:D57)</f>
        <v>0</v>
      </c>
      <c r="D11" s="556"/>
      <c r="N11" s="95" t="s">
        <v>199</v>
      </c>
      <c r="P11" s="1">
        <v>2010</v>
      </c>
    </row>
    <row r="12" spans="2:16" ht="12" customHeight="1" x14ac:dyDescent="0.2">
      <c r="B12" s="93" t="s">
        <v>113</v>
      </c>
      <c r="C12" s="555">
        <f>Рекапитулация!D34</f>
        <v>0</v>
      </c>
      <c r="D12" s="556"/>
      <c r="N12" s="95" t="s">
        <v>200</v>
      </c>
      <c r="P12" s="1">
        <v>2009</v>
      </c>
    </row>
    <row r="13" spans="2:16" ht="12" customHeight="1" x14ac:dyDescent="0.2">
      <c r="B13" s="93" t="s">
        <v>114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201</v>
      </c>
      <c r="P13" s="1">
        <v>2008</v>
      </c>
    </row>
    <row r="14" spans="2:16" ht="12" customHeight="1" x14ac:dyDescent="0.2">
      <c r="B14" s="93" t="s">
        <v>115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202</v>
      </c>
      <c r="P14" s="1">
        <v>2007</v>
      </c>
    </row>
    <row r="15" spans="2:16" ht="12" customHeight="1" x14ac:dyDescent="0.2">
      <c r="B15" s="93" t="s">
        <v>116</v>
      </c>
      <c r="C15" s="555">
        <f>SUM(Рекапитулация!D30:D33,Рекапитулация!D69:D71)</f>
        <v>0</v>
      </c>
      <c r="D15" s="556"/>
      <c r="E15" s="143" t="s">
        <v>184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2006</v>
      </c>
    </row>
    <row r="16" spans="2:16" ht="12" customHeight="1" x14ac:dyDescent="0.2">
      <c r="B16" s="93" t="s">
        <v>117</v>
      </c>
      <c r="C16" s="555">
        <f>Рекапитулация!D25</f>
        <v>0</v>
      </c>
      <c r="D16" s="556"/>
      <c r="E16" s="143" t="s">
        <v>185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2005</v>
      </c>
    </row>
    <row r="17" spans="1:13" ht="12" customHeight="1" x14ac:dyDescent="0.2">
      <c r="B17" s="142" t="s">
        <v>182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1" t="s">
        <v>484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</row>
    <row r="19" spans="1:13" x14ac:dyDescent="0.2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</row>
    <row r="20" spans="1:13" x14ac:dyDescent="0.2">
      <c r="B20" s="228" t="s">
        <v>460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</row>
    <row r="21" spans="1:13" x14ac:dyDescent="0.2">
      <c r="B21" s="228" t="s">
        <v>461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</row>
    <row r="22" spans="1:13" x14ac:dyDescent="0.2">
      <c r="B22" s="228" t="s">
        <v>465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</row>
    <row r="23" spans="1:13" x14ac:dyDescent="0.2">
      <c r="A23" s="12"/>
      <c r="B23" s="228" t="s">
        <v>466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3" x14ac:dyDescent="0.2">
      <c r="A24" s="12"/>
      <c r="B24" s="228" t="s">
        <v>462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3" x14ac:dyDescent="0.2">
      <c r="A25" s="12"/>
      <c r="B25" s="228" t="s">
        <v>467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3" x14ac:dyDescent="0.2">
      <c r="A26" s="12"/>
      <c r="B26" s="228" t="s">
        <v>468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3" x14ac:dyDescent="0.2">
      <c r="A27" s="12"/>
      <c r="B27" s="228" t="s">
        <v>463</v>
      </c>
    </row>
    <row r="28" spans="1:13" x14ac:dyDescent="0.2">
      <c r="B28" s="414" t="s">
        <v>544</v>
      </c>
    </row>
    <row r="29" spans="1:13" x14ac:dyDescent="0.2">
      <c r="B29" s="414" t="s">
        <v>545</v>
      </c>
    </row>
    <row r="30" spans="1:13" x14ac:dyDescent="0.2">
      <c r="B30" s="228" t="s">
        <v>464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621" t="s">
        <v>147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148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482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149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481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608" t="s">
        <v>613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72" t="s">
        <v>150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151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152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">
      <c r="A8" s="112" t="s">
        <v>481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110</v>
      </c>
      <c r="AR8" s="115"/>
      <c r="AS8" s="115"/>
      <c r="AT8" s="116"/>
      <c r="AU8" s="623"/>
    </row>
    <row r="9" spans="1:48" ht="9.75" customHeight="1" x14ac:dyDescent="0.2">
      <c r="A9" s="613" t="s">
        <v>153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154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155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25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156</v>
      </c>
      <c r="M11" s="118"/>
      <c r="N11" s="118"/>
      <c r="O11" s="118"/>
      <c r="P11" s="593" t="str">
        <f>IF(Инфо!F15="","",Инфо!F15)</f>
        <v/>
      </c>
      <c r="Q11" s="595" t="s">
        <v>157</v>
      </c>
      <c r="R11" s="595"/>
      <c r="S11" s="595"/>
      <c r="T11" s="596"/>
      <c r="U11" s="119" t="s">
        <v>158</v>
      </c>
      <c r="V11" s="118"/>
      <c r="W11" s="118"/>
      <c r="X11" s="118"/>
      <c r="Y11" s="593" t="str">
        <f>IF(Инфо!H15="","",Инфо!H15)</f>
        <v/>
      </c>
      <c r="Z11" s="595" t="s">
        <v>159</v>
      </c>
      <c r="AA11" s="595"/>
      <c r="AB11" s="595"/>
      <c r="AC11" s="596"/>
      <c r="AD11" s="119" t="s">
        <v>160</v>
      </c>
      <c r="AE11" s="118"/>
      <c r="AF11" s="118"/>
      <c r="AG11" s="118"/>
      <c r="AH11" s="593" t="str">
        <f>IF(Инфо!J15="","",Инфо!J15)</f>
        <v/>
      </c>
      <c r="AI11" s="595" t="s">
        <v>161</v>
      </c>
      <c r="AJ11" s="595"/>
      <c r="AK11" s="595"/>
      <c r="AL11" s="596"/>
      <c r="AM11" s="119" t="s">
        <v>162</v>
      </c>
      <c r="AN11" s="118"/>
      <c r="AO11" s="118"/>
      <c r="AP11" s="118"/>
      <c r="AQ11" s="593" t="str">
        <f>IF(Инфо!L15="","",Инфо!L15)</f>
        <v/>
      </c>
      <c r="AR11" s="595" t="s">
        <v>163</v>
      </c>
      <c r="AS11" s="595"/>
      <c r="AT11" s="595"/>
      <c r="AU11" s="596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109</v>
      </c>
      <c r="M12" s="120"/>
      <c r="N12" s="120"/>
      <c r="O12" s="120"/>
      <c r="P12" s="594"/>
      <c r="Q12" s="307" t="s">
        <v>164</v>
      </c>
      <c r="R12" s="307"/>
      <c r="S12" s="308"/>
      <c r="T12" s="309"/>
      <c r="U12" s="121" t="s">
        <v>109</v>
      </c>
      <c r="V12" s="120"/>
      <c r="W12" s="120"/>
      <c r="X12" s="120"/>
      <c r="Y12" s="594"/>
      <c r="Z12" s="310" t="s">
        <v>164</v>
      </c>
      <c r="AA12" s="307"/>
      <c r="AB12" s="308"/>
      <c r="AC12" s="309"/>
      <c r="AD12" s="120" t="s">
        <v>109</v>
      </c>
      <c r="AE12" s="120"/>
      <c r="AF12" s="120"/>
      <c r="AG12" s="120"/>
      <c r="AH12" s="594"/>
      <c r="AI12" s="310" t="s">
        <v>164</v>
      </c>
      <c r="AJ12" s="307"/>
      <c r="AK12" s="308"/>
      <c r="AL12" s="309"/>
      <c r="AM12" s="121" t="s">
        <v>109</v>
      </c>
      <c r="AN12" s="120"/>
      <c r="AO12" s="120"/>
      <c r="AP12" s="120"/>
      <c r="AQ12" s="594"/>
      <c r="AR12" s="310" t="s">
        <v>164</v>
      </c>
      <c r="AS12" s="307"/>
      <c r="AT12" s="308"/>
      <c r="AU12" s="309"/>
    </row>
    <row r="13" spans="1:48" ht="9.75" customHeight="1" thickTop="1" x14ac:dyDescent="0.2">
      <c r="A13" s="587" t="s">
        <v>165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25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166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166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166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166</v>
      </c>
      <c r="AT14" s="605"/>
      <c r="AU14" s="606"/>
    </row>
    <row r="15" spans="1:48" ht="9.75" customHeight="1" x14ac:dyDescent="0.2">
      <c r="A15" s="615" t="s">
        <v>167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">
      <c r="A17" s="106" t="s">
        <v>168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">
      <c r="A18" s="123" t="s">
        <v>169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9" t="s">
        <v>605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">
      <c r="A20" s="430" t="s">
        <v>606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">
      <c r="A21" s="126" t="s">
        <v>170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">
      <c r="A22" s="123" t="s">
        <v>171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">
      <c r="A23" s="126" t="s">
        <v>172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">
      <c r="A24" s="123" t="s">
        <v>173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">
      <c r="A25" s="126" t="s">
        <v>174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">
      <c r="A26" s="123" t="s">
        <v>175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">
      <c r="A27" s="126" t="s">
        <v>480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">
      <c r="A28" s="112" t="s">
        <v>479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">
      <c r="A29" s="130" t="s">
        <v>176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25">
      <c r="A30" s="133" t="s">
        <v>478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">
      <c r="A31" s="134" t="s">
        <v>177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166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166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166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166</v>
      </c>
    </row>
    <row r="32" spans="1:55" ht="9.75" customHeight="1" thickBot="1" x14ac:dyDescent="0.25">
      <c r="A32" s="137" t="s">
        <v>178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179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187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180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621" t="s">
        <v>147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148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482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149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481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72" t="s">
        <v>150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151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152</v>
      </c>
      <c r="AR43" s="109"/>
      <c r="AS43" s="109"/>
      <c r="AT43" s="110"/>
      <c r="AU43" s="622">
        <f>AU7</f>
        <v>0</v>
      </c>
    </row>
    <row r="44" spans="1:48" ht="9.75" customHeight="1" x14ac:dyDescent="0.2">
      <c r="A44" s="112" t="s">
        <v>483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110</v>
      </c>
      <c r="AR44" s="115"/>
      <c r="AS44" s="115"/>
      <c r="AT44" s="116"/>
      <c r="AU44" s="623"/>
    </row>
    <row r="45" spans="1:48" ht="9.75" customHeight="1" x14ac:dyDescent="0.2">
      <c r="A45" s="613" t="s">
        <v>153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154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155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25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156</v>
      </c>
      <c r="M47" s="118"/>
      <c r="N47" s="118"/>
      <c r="O47" s="118"/>
      <c r="P47" s="593" t="str">
        <f>P11</f>
        <v/>
      </c>
      <c r="Q47" s="595" t="s">
        <v>157</v>
      </c>
      <c r="R47" s="595"/>
      <c r="S47" s="595"/>
      <c r="T47" s="596"/>
      <c r="U47" s="119" t="s">
        <v>158</v>
      </c>
      <c r="V47" s="118"/>
      <c r="W47" s="118"/>
      <c r="X47" s="118"/>
      <c r="Y47" s="593" t="str">
        <f>Y11</f>
        <v/>
      </c>
      <c r="Z47" s="595" t="s">
        <v>159</v>
      </c>
      <c r="AA47" s="595"/>
      <c r="AB47" s="595"/>
      <c r="AC47" s="596"/>
      <c r="AD47" s="119" t="s">
        <v>160</v>
      </c>
      <c r="AE47" s="118"/>
      <c r="AF47" s="118"/>
      <c r="AG47" s="118"/>
      <c r="AH47" s="593" t="str">
        <f>AH11</f>
        <v/>
      </c>
      <c r="AI47" s="595" t="s">
        <v>161</v>
      </c>
      <c r="AJ47" s="595"/>
      <c r="AK47" s="595"/>
      <c r="AL47" s="596"/>
      <c r="AM47" s="119" t="s">
        <v>162</v>
      </c>
      <c r="AN47" s="118"/>
      <c r="AO47" s="118"/>
      <c r="AP47" s="118"/>
      <c r="AQ47" s="593" t="str">
        <f>AQ11</f>
        <v/>
      </c>
      <c r="AR47" s="595" t="s">
        <v>163</v>
      </c>
      <c r="AS47" s="595"/>
      <c r="AT47" s="595"/>
      <c r="AU47" s="596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109</v>
      </c>
      <c r="M48" s="120"/>
      <c r="N48" s="120"/>
      <c r="O48" s="120"/>
      <c r="P48" s="594"/>
      <c r="Q48" s="307" t="s">
        <v>164</v>
      </c>
      <c r="R48" s="307"/>
      <c r="S48" s="308"/>
      <c r="T48" s="309"/>
      <c r="U48" s="121" t="s">
        <v>109</v>
      </c>
      <c r="V48" s="120"/>
      <c r="W48" s="120"/>
      <c r="X48" s="120"/>
      <c r="Y48" s="594"/>
      <c r="Z48" s="310" t="s">
        <v>164</v>
      </c>
      <c r="AA48" s="307"/>
      <c r="AB48" s="308"/>
      <c r="AC48" s="309"/>
      <c r="AD48" s="120" t="s">
        <v>109</v>
      </c>
      <c r="AE48" s="120"/>
      <c r="AF48" s="120"/>
      <c r="AG48" s="120"/>
      <c r="AH48" s="594"/>
      <c r="AI48" s="310" t="s">
        <v>164</v>
      </c>
      <c r="AJ48" s="307"/>
      <c r="AK48" s="308"/>
      <c r="AL48" s="309"/>
      <c r="AM48" s="121" t="s">
        <v>109</v>
      </c>
      <c r="AN48" s="120"/>
      <c r="AO48" s="120"/>
      <c r="AP48" s="120"/>
      <c r="AQ48" s="594"/>
      <c r="AR48" s="310" t="s">
        <v>164</v>
      </c>
      <c r="AS48" s="307"/>
      <c r="AT48" s="308"/>
      <c r="AU48" s="309"/>
    </row>
    <row r="49" spans="1:47" ht="9.75" customHeight="1" thickTop="1" x14ac:dyDescent="0.2">
      <c r="A49" s="587" t="s">
        <v>165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25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166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166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166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166</v>
      </c>
      <c r="AT50" s="605"/>
      <c r="AU50" s="606"/>
    </row>
    <row r="51" spans="1:47" ht="9.75" customHeight="1" x14ac:dyDescent="0.2">
      <c r="A51" s="615" t="s">
        <v>167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">
      <c r="A53" s="106" t="s">
        <v>168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">
      <c r="A54" s="123" t="s">
        <v>169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9" t="s">
        <v>605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">
      <c r="A56" s="430" t="s">
        <v>606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">
      <c r="A57" s="126" t="s">
        <v>170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">
      <c r="A58" s="123" t="s">
        <v>171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">
      <c r="A59" s="126" t="s">
        <v>172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">
      <c r="A60" s="123" t="s">
        <v>173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">
      <c r="A61" s="126" t="s">
        <v>174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">
      <c r="A62" s="123" t="s">
        <v>175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">
      <c r="A63" s="126" t="s">
        <v>480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">
      <c r="A64" s="112" t="s">
        <v>479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">
      <c r="A65" s="130" t="s">
        <v>176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25">
      <c r="A66" s="133" t="s">
        <v>478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">
      <c r="A67" s="134" t="s">
        <v>177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166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166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166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166</v>
      </c>
    </row>
    <row r="68" spans="1:48" ht="9.75" customHeight="1" thickBot="1" x14ac:dyDescent="0.25">
      <c r="A68" s="137" t="s">
        <v>178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179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187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180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38" t="s">
        <v>495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25">
      <c r="A2" s="213"/>
    </row>
    <row r="3" spans="1:11" s="212" customFormat="1" ht="18.75" x14ac:dyDescent="0.3">
      <c r="A3" s="639" t="s">
        <v>398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399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400</v>
      </c>
      <c r="F7" s="640"/>
      <c r="G7" s="640"/>
      <c r="H7" s="640"/>
      <c r="I7" s="640"/>
      <c r="J7" s="640"/>
      <c r="K7" s="640"/>
    </row>
    <row r="8" spans="1:11" s="212" customFormat="1" ht="15.75" x14ac:dyDescent="0.25">
      <c r="A8" s="212" t="s">
        <v>401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402</v>
      </c>
    </row>
    <row r="11" spans="1:11" s="212" customFormat="1" ht="15" x14ac:dyDescent="0.25">
      <c r="A11" s="212" t="s">
        <v>403</v>
      </c>
    </row>
    <row r="12" spans="1:11" s="212" customFormat="1" ht="15" x14ac:dyDescent="0.25">
      <c r="A12" s="212" t="s">
        <v>404</v>
      </c>
      <c r="B12" s="630"/>
      <c r="C12" s="630"/>
      <c r="D12" s="630"/>
      <c r="E12" s="630"/>
      <c r="F12" s="630"/>
      <c r="H12" s="212" t="s">
        <v>405</v>
      </c>
      <c r="I12" s="215"/>
      <c r="J12" s="630"/>
      <c r="K12" s="630"/>
    </row>
    <row r="13" spans="1:11" s="212" customFormat="1" ht="15" x14ac:dyDescent="0.25">
      <c r="A13" s="631" t="s">
        <v>406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5" x14ac:dyDescent="0.25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5" x14ac:dyDescent="0.25">
      <c r="A15" s="212" t="s">
        <v>407</v>
      </c>
      <c r="B15" s="630"/>
      <c r="C15" s="630"/>
      <c r="D15" s="630"/>
      <c r="E15" s="630"/>
      <c r="F15" s="212" t="s">
        <v>408</v>
      </c>
      <c r="G15" s="637"/>
      <c r="H15" s="637"/>
      <c r="I15" s="637"/>
      <c r="J15" s="637"/>
      <c r="K15" s="637"/>
    </row>
    <row r="16" spans="1:11" s="212" customFormat="1" ht="15" x14ac:dyDescent="0.25">
      <c r="A16" s="631" t="s">
        <v>409</v>
      </c>
      <c r="B16" s="631"/>
      <c r="C16" s="630"/>
      <c r="D16" s="630"/>
      <c r="E16" s="631" t="s">
        <v>410</v>
      </c>
      <c r="F16" s="631"/>
      <c r="G16" s="636"/>
      <c r="H16" s="636"/>
      <c r="I16" s="212" t="s">
        <v>411</v>
      </c>
      <c r="J16" s="630"/>
      <c r="K16" s="630"/>
    </row>
    <row r="17" spans="1:11" s="212" customFormat="1" ht="15" x14ac:dyDescent="0.25">
      <c r="A17" s="212" t="s">
        <v>412</v>
      </c>
      <c r="B17" s="630"/>
      <c r="C17" s="630"/>
      <c r="D17" s="630"/>
    </row>
    <row r="18" spans="1:11" s="212" customFormat="1" ht="7.5" customHeight="1" x14ac:dyDescent="0.25"/>
    <row r="19" spans="1:11" s="212" customFormat="1" ht="15" x14ac:dyDescent="0.25">
      <c r="A19" s="212" t="s">
        <v>413</v>
      </c>
      <c r="B19" s="630"/>
      <c r="C19" s="630"/>
      <c r="D19" s="630"/>
      <c r="E19" s="630"/>
      <c r="F19" s="630"/>
      <c r="H19" s="212" t="s">
        <v>405</v>
      </c>
      <c r="I19" s="215"/>
      <c r="J19" s="630"/>
      <c r="K19" s="630"/>
    </row>
    <row r="20" spans="1:11" s="212" customFormat="1" ht="15" x14ac:dyDescent="0.25">
      <c r="A20" s="631" t="s">
        <v>406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5" x14ac:dyDescent="0.25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5" x14ac:dyDescent="0.25">
      <c r="A22" s="212" t="s">
        <v>407</v>
      </c>
      <c r="B22" s="630"/>
      <c r="C22" s="630"/>
      <c r="D22" s="630"/>
      <c r="E22" s="630"/>
      <c r="F22" s="212" t="s">
        <v>408</v>
      </c>
      <c r="G22" s="637"/>
      <c r="H22" s="637"/>
      <c r="I22" s="637"/>
      <c r="J22" s="637"/>
      <c r="K22" s="637"/>
    </row>
    <row r="23" spans="1:11" s="212" customFormat="1" ht="15" x14ac:dyDescent="0.25">
      <c r="A23" s="631" t="s">
        <v>409</v>
      </c>
      <c r="B23" s="631"/>
      <c r="C23" s="630"/>
      <c r="D23" s="630"/>
      <c r="E23" s="631" t="s">
        <v>410</v>
      </c>
      <c r="F23" s="631"/>
      <c r="G23" s="636"/>
      <c r="H23" s="636"/>
      <c r="I23" s="212" t="s">
        <v>411</v>
      </c>
      <c r="J23" s="630"/>
      <c r="K23" s="630"/>
    </row>
    <row r="24" spans="1:11" s="212" customFormat="1" ht="15" x14ac:dyDescent="0.25">
      <c r="A24" s="212" t="s">
        <v>412</v>
      </c>
      <c r="B24" s="630"/>
      <c r="C24" s="630"/>
      <c r="D24" s="630"/>
    </row>
    <row r="25" spans="1:11" s="212" customFormat="1" ht="7.5" customHeight="1" x14ac:dyDescent="0.25"/>
    <row r="26" spans="1:11" s="212" customFormat="1" ht="15" x14ac:dyDescent="0.25">
      <c r="A26" s="212" t="s">
        <v>414</v>
      </c>
    </row>
    <row r="27" spans="1:11" s="212" customFormat="1" ht="15" x14ac:dyDescent="0.25">
      <c r="A27" s="212" t="s">
        <v>415</v>
      </c>
      <c r="B27" s="630"/>
      <c r="C27" s="630"/>
      <c r="D27" s="630"/>
      <c r="E27" s="630"/>
      <c r="F27" s="630"/>
      <c r="H27" s="212" t="s">
        <v>405</v>
      </c>
      <c r="I27" s="215"/>
      <c r="J27" s="630"/>
      <c r="K27" s="630"/>
    </row>
    <row r="28" spans="1:11" s="212" customFormat="1" ht="15" x14ac:dyDescent="0.25">
      <c r="A28" s="631" t="s">
        <v>406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5" x14ac:dyDescent="0.25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5" x14ac:dyDescent="0.25">
      <c r="A30" s="212" t="s">
        <v>407</v>
      </c>
      <c r="B30" s="630"/>
      <c r="C30" s="630"/>
      <c r="D30" s="630"/>
      <c r="E30" s="630"/>
      <c r="F30" s="212" t="s">
        <v>408</v>
      </c>
      <c r="G30" s="630"/>
      <c r="H30" s="630"/>
      <c r="I30" s="630"/>
      <c r="J30" s="630"/>
      <c r="K30" s="630"/>
    </row>
    <row r="31" spans="1:11" s="212" customFormat="1" ht="15" x14ac:dyDescent="0.25">
      <c r="A31" s="631" t="s">
        <v>409</v>
      </c>
      <c r="B31" s="631"/>
      <c r="C31" s="630"/>
      <c r="D31" s="630"/>
      <c r="E31" s="631" t="s">
        <v>410</v>
      </c>
      <c r="F31" s="631"/>
      <c r="G31" s="636"/>
      <c r="H31" s="636"/>
      <c r="I31" s="212" t="s">
        <v>411</v>
      </c>
      <c r="J31" s="630"/>
      <c r="K31" s="630"/>
    </row>
    <row r="32" spans="1:11" s="212" customFormat="1" ht="15" x14ac:dyDescent="0.25">
      <c r="A32" s="212" t="s">
        <v>412</v>
      </c>
      <c r="B32" s="630"/>
      <c r="C32" s="630"/>
      <c r="D32" s="630"/>
      <c r="E32" s="631" t="s">
        <v>416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25"/>
    <row r="34" spans="1:11" s="212" customFormat="1" ht="15" x14ac:dyDescent="0.25">
      <c r="E34" s="632" t="s">
        <v>417</v>
      </c>
      <c r="F34" s="632"/>
      <c r="G34" s="632"/>
      <c r="H34" s="633" t="s">
        <v>418</v>
      </c>
      <c r="I34" s="633"/>
      <c r="J34" s="633"/>
      <c r="K34" s="633"/>
    </row>
    <row r="35" spans="1:11" s="212" customFormat="1" ht="15" x14ac:dyDescent="0.25">
      <c r="H35" s="633" t="s">
        <v>419</v>
      </c>
      <c r="I35" s="633"/>
      <c r="J35" s="633"/>
      <c r="K35" s="633"/>
    </row>
    <row r="36" spans="1:11" s="214" customFormat="1" ht="15.75" x14ac:dyDescent="0.25">
      <c r="A36" s="634" t="s">
        <v>420</v>
      </c>
      <c r="B36" s="634"/>
      <c r="C36" s="634"/>
      <c r="D36" s="634"/>
      <c r="E36" s="635" t="str">
        <f>РПВ!AO2</f>
        <v>2018</v>
      </c>
      <c r="F36" s="635"/>
      <c r="G36" s="214" t="s">
        <v>166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26" t="s">
        <v>496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25">
      <c r="A39" s="212" t="s">
        <v>497</v>
      </c>
      <c r="F39" s="212" t="s">
        <v>498</v>
      </c>
    </row>
    <row r="40" spans="1:11" s="212" customFormat="1" ht="15" customHeight="1" x14ac:dyDescent="0.25"/>
    <row r="41" spans="1:11" s="214" customFormat="1" ht="15" x14ac:dyDescent="0.25">
      <c r="A41" s="359" t="s">
        <v>499</v>
      </c>
    </row>
    <row r="42" spans="1:11" s="214" customFormat="1" ht="21.75" customHeight="1" x14ac:dyDescent="0.25">
      <c r="A42" s="359" t="s">
        <v>500</v>
      </c>
      <c r="F42" s="359" t="s">
        <v>501</v>
      </c>
    </row>
    <row r="43" spans="1:11" s="360" customFormat="1" ht="16.5" x14ac:dyDescent="0.3">
      <c r="A43" s="360" t="s">
        <v>421</v>
      </c>
      <c r="B43" s="395"/>
      <c r="C43" s="360" t="s">
        <v>422</v>
      </c>
      <c r="D43" s="395"/>
      <c r="F43" s="360" t="s">
        <v>421</v>
      </c>
      <c r="G43" s="395"/>
      <c r="H43" s="362" t="s">
        <v>422</v>
      </c>
      <c r="I43" s="627"/>
      <c r="J43" s="627"/>
    </row>
    <row r="44" spans="1:11" s="360" customFormat="1" ht="15" x14ac:dyDescent="0.25">
      <c r="A44" s="361" t="s">
        <v>423</v>
      </c>
      <c r="D44" s="325"/>
      <c r="F44" s="361" t="s">
        <v>423</v>
      </c>
      <c r="I44" s="629"/>
      <c r="J44" s="629"/>
    </row>
    <row r="45" spans="1:11" s="360" customFormat="1" ht="15" x14ac:dyDescent="0.25">
      <c r="A45" s="361" t="s">
        <v>424</v>
      </c>
      <c r="D45" s="325"/>
      <c r="F45" s="361" t="s">
        <v>424</v>
      </c>
      <c r="I45" s="629"/>
      <c r="J45" s="629"/>
    </row>
    <row r="46" spans="1:11" s="360" customFormat="1" ht="15" x14ac:dyDescent="0.25">
      <c r="A46" s="361" t="s">
        <v>425</v>
      </c>
      <c r="D46" s="367"/>
      <c r="F46" s="361" t="s">
        <v>429</v>
      </c>
      <c r="I46" s="212"/>
      <c r="J46" s="365"/>
      <c r="K46" s="363"/>
    </row>
    <row r="47" spans="1:11" s="360" customFormat="1" ht="15" x14ac:dyDescent="0.25">
      <c r="D47" s="366"/>
      <c r="F47" s="361" t="s">
        <v>430</v>
      </c>
      <c r="I47" s="629"/>
      <c r="J47" s="629"/>
    </row>
    <row r="48" spans="1:11" s="360" customFormat="1" ht="15" x14ac:dyDescent="0.25">
      <c r="F48" s="361" t="s">
        <v>425</v>
      </c>
      <c r="I48" s="629"/>
      <c r="J48" s="629"/>
    </row>
    <row r="49" spans="1:9" s="212" customFormat="1" ht="15" x14ac:dyDescent="0.25"/>
    <row r="50" spans="1:9" s="212" customFormat="1" ht="7.5" customHeight="1" x14ac:dyDescent="0.25">
      <c r="A50" s="212" t="s">
        <v>426</v>
      </c>
    </row>
    <row r="51" spans="1:9" s="212" customFormat="1" ht="15" x14ac:dyDescent="0.25">
      <c r="A51" s="212" t="s">
        <v>187</v>
      </c>
      <c r="B51" s="628"/>
      <c r="C51" s="628"/>
      <c r="G51" s="212" t="s">
        <v>427</v>
      </c>
      <c r="H51" s="216"/>
      <c r="I51" s="216"/>
    </row>
    <row r="52" spans="1:9" s="212" customFormat="1" ht="15" x14ac:dyDescent="0.25">
      <c r="H52" s="212" t="s">
        <v>428</v>
      </c>
    </row>
    <row r="54" spans="1:9" s="364" customFormat="1" ht="15" x14ac:dyDescent="0.25">
      <c r="A54" s="364" t="s">
        <v>502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вер.2018,01&amp;L&amp;8&amp;B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388</v>
      </c>
      <c r="B2" s="25" t="s">
        <v>387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22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22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zoomScale="90" zoomScaleNormal="90" workbookViewId="0">
      <selection activeCell="H113" sqref="H113"/>
    </sheetView>
  </sheetViews>
  <sheetFormatPr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.85546875" style="86" customWidth="1"/>
    <col min="19" max="19" width="81.140625" style="86" bestFit="1" customWidth="1"/>
    <col min="20" max="16384" width="9.140625" style="86"/>
  </cols>
  <sheetData>
    <row r="1" spans="2:17" ht="12.75" customHeight="1" x14ac:dyDescent="0.2">
      <c r="B1" s="644" t="s">
        <v>43</v>
      </c>
      <c r="C1" s="644"/>
      <c r="D1" s="649" t="s">
        <v>275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"/>
    <row r="3" spans="2:17" ht="12.75" customHeight="1" x14ac:dyDescent="0.2">
      <c r="B3" s="650" t="s">
        <v>120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">
      <c r="B6" s="644" t="s">
        <v>493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v>0</v>
      </c>
      <c r="M6" s="327">
        <v>0</v>
      </c>
      <c r="N6" s="327">
        <f t="shared" si="0"/>
        <v>8.7800000000000003E-2</v>
      </c>
      <c r="O6" s="327">
        <f t="shared" si="0"/>
        <v>6.5799999999999997E-2</v>
      </c>
      <c r="P6" s="86" t="s">
        <v>142</v>
      </c>
    </row>
    <row r="7" spans="2:17" ht="12.75" customHeight="1" x14ac:dyDescent="0.2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0</v>
      </c>
      <c r="M7" s="328">
        <v>0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0</v>
      </c>
      <c r="N9" s="173">
        <v>0</v>
      </c>
      <c r="O9" s="173">
        <v>2.1999999999999999E-2</v>
      </c>
    </row>
    <row r="10" spans="2:17" ht="12.75" customHeight="1" x14ac:dyDescent="0.2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0</v>
      </c>
      <c r="M11" s="173">
        <v>0</v>
      </c>
      <c r="N11" s="173">
        <v>0</v>
      </c>
      <c r="O11" s="173">
        <v>0</v>
      </c>
    </row>
    <row r="12" spans="2:17" ht="12.75" customHeight="1" x14ac:dyDescent="0.2">
      <c r="B12" s="482" t="s">
        <v>27</v>
      </c>
      <c r="C12" s="482"/>
      <c r="D12" s="175">
        <v>2600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82" t="s">
        <v>104</v>
      </c>
      <c r="C13" s="482"/>
      <c r="D13" s="450">
        <v>510</v>
      </c>
    </row>
    <row r="14" spans="2:17" ht="12.75" customHeight="1" x14ac:dyDescent="0.2">
      <c r="B14" s="482" t="s">
        <v>55</v>
      </c>
      <c r="C14" s="482"/>
      <c r="D14" s="450">
        <v>510</v>
      </c>
      <c r="F14" s="646" t="s">
        <v>103</v>
      </c>
      <c r="G14" s="646"/>
      <c r="H14" s="646"/>
      <c r="I14" s="646"/>
      <c r="J14" s="646"/>
      <c r="K14" s="646"/>
      <c r="L14" s="40"/>
    </row>
    <row r="15" spans="2:17" ht="12.75" customHeight="1" x14ac:dyDescent="0.2">
      <c r="B15" s="482" t="s">
        <v>100</v>
      </c>
      <c r="C15" s="482"/>
      <c r="D15" s="450">
        <v>380</v>
      </c>
      <c r="F15" s="646"/>
      <c r="G15" s="646"/>
      <c r="H15" s="646"/>
      <c r="I15" s="646"/>
      <c r="J15" s="646"/>
      <c r="K15" s="646"/>
      <c r="L15" s="40"/>
    </row>
    <row r="16" spans="2:17" x14ac:dyDescent="0.2">
      <c r="B16" s="482" t="s">
        <v>433</v>
      </c>
      <c r="C16" s="482"/>
      <c r="D16" s="450">
        <v>350</v>
      </c>
      <c r="Q16" s="86" t="str">
        <f>ver</f>
        <v>2018,01</v>
      </c>
    </row>
    <row r="17" spans="1:11" x14ac:dyDescent="0.2">
      <c r="B17" s="648" t="s">
        <v>610</v>
      </c>
      <c r="C17" s="645"/>
      <c r="D17" s="450">
        <v>510</v>
      </c>
    </row>
    <row r="18" spans="1:11" ht="12.75" customHeight="1" x14ac:dyDescent="0.2">
      <c r="D18" s="651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304</v>
      </c>
      <c r="J24" s="86" t="s">
        <v>446</v>
      </c>
    </row>
    <row r="25" spans="1:11" ht="12.75" customHeight="1" x14ac:dyDescent="0.2">
      <c r="A25" s="645"/>
      <c r="B25" s="645"/>
      <c r="C25" s="177">
        <f>INDEX(H25:H112,MATCH(C26,G25:G112,0),1)</f>
        <v>4.0000000000000001E-3</v>
      </c>
      <c r="D25" s="177">
        <v>0</v>
      </c>
      <c r="E25" s="178">
        <v>0.1</v>
      </c>
      <c r="G25" s="95" t="s">
        <v>190</v>
      </c>
      <c r="H25" s="177">
        <v>8.9999999999999993E-3</v>
      </c>
      <c r="J25" s="86" t="s">
        <v>447</v>
      </c>
      <c r="K25" s="86">
        <v>1</v>
      </c>
    </row>
    <row r="26" spans="1:11" ht="12.75" customHeight="1" x14ac:dyDescent="0.2">
      <c r="A26" s="645"/>
      <c r="B26" s="645"/>
      <c r="C26" s="202" t="str">
        <f>nkid</f>
        <v>14</v>
      </c>
      <c r="G26" s="95" t="s">
        <v>191</v>
      </c>
      <c r="H26" s="177">
        <v>1.0999999999999999E-2</v>
      </c>
      <c r="J26" s="86" t="s">
        <v>448</v>
      </c>
      <c r="K26" s="86">
        <v>1</v>
      </c>
    </row>
    <row r="27" spans="1:11" ht="12.75" customHeight="1" x14ac:dyDescent="0.2">
      <c r="A27" s="645"/>
      <c r="B27" s="645"/>
      <c r="C27" s="177"/>
      <c r="G27" s="95" t="s">
        <v>192</v>
      </c>
      <c r="H27" s="177">
        <v>5.0000000000000001E-3</v>
      </c>
      <c r="J27" s="86" t="s">
        <v>449</v>
      </c>
      <c r="K27" s="86">
        <v>1</v>
      </c>
    </row>
    <row r="28" spans="1:11" ht="12.75" customHeight="1" x14ac:dyDescent="0.2">
      <c r="A28" s="645"/>
      <c r="B28" s="645"/>
      <c r="C28" s="177"/>
      <c r="G28" s="95" t="s">
        <v>194</v>
      </c>
      <c r="H28" s="177">
        <v>1.0999999999999999E-2</v>
      </c>
      <c r="J28" s="86" t="s">
        <v>450</v>
      </c>
      <c r="K28" s="86">
        <v>1</v>
      </c>
    </row>
    <row r="29" spans="1:11" ht="12.75" customHeight="1" x14ac:dyDescent="0.2">
      <c r="A29" s="645"/>
      <c r="B29" s="645"/>
      <c r="C29" s="177"/>
      <c r="G29" s="95" t="s">
        <v>195</v>
      </c>
      <c r="H29" s="449">
        <v>4.0000000000000001E-3</v>
      </c>
    </row>
    <row r="30" spans="1:11" ht="12.75" customHeight="1" x14ac:dyDescent="0.2">
      <c r="G30" s="95" t="s">
        <v>196</v>
      </c>
      <c r="H30" s="177">
        <v>1.0999999999999999E-2</v>
      </c>
    </row>
    <row r="31" spans="1:11" ht="12.75" customHeight="1" x14ac:dyDescent="0.2">
      <c r="A31" s="20">
        <v>1</v>
      </c>
      <c r="B31" s="86" t="s">
        <v>68</v>
      </c>
      <c r="C31" s="176"/>
      <c r="G31" s="95" t="s">
        <v>197</v>
      </c>
      <c r="H31" s="177">
        <v>1.0999999999999999E-2</v>
      </c>
      <c r="J31" s="86" t="s">
        <v>451</v>
      </c>
      <c r="K31" s="86">
        <v>1</v>
      </c>
    </row>
    <row r="32" spans="1:11" ht="12.75" customHeight="1" x14ac:dyDescent="0.2">
      <c r="A32" s="20">
        <v>2</v>
      </c>
      <c r="B32" s="86" t="s">
        <v>442</v>
      </c>
      <c r="C32" s="176"/>
      <c r="G32" s="95" t="s">
        <v>198</v>
      </c>
      <c r="H32" s="177">
        <v>1.0999999999999999E-2</v>
      </c>
      <c r="J32" s="86" t="s">
        <v>452</v>
      </c>
      <c r="K32" s="86">
        <v>1</v>
      </c>
    </row>
    <row r="33" spans="1:11" ht="12.75" customHeight="1" x14ac:dyDescent="0.2">
      <c r="A33" s="20">
        <v>3</v>
      </c>
      <c r="B33" s="86" t="s">
        <v>443</v>
      </c>
      <c r="C33" s="176"/>
      <c r="G33" s="95" t="s">
        <v>199</v>
      </c>
      <c r="H33" s="177">
        <v>7.0000000000000001E-3</v>
      </c>
      <c r="J33" s="86" t="s">
        <v>458</v>
      </c>
      <c r="K33" s="86">
        <v>1</v>
      </c>
    </row>
    <row r="34" spans="1:11" ht="12.75" customHeight="1" x14ac:dyDescent="0.2">
      <c r="A34" s="20">
        <v>4</v>
      </c>
      <c r="B34" s="86" t="s">
        <v>444</v>
      </c>
      <c r="G34" s="95" t="s">
        <v>200</v>
      </c>
      <c r="H34" s="177">
        <v>7.0000000000000001E-3</v>
      </c>
      <c r="J34" s="86" t="s">
        <v>455</v>
      </c>
      <c r="K34" s="86">
        <v>1</v>
      </c>
    </row>
    <row r="35" spans="1:11" ht="12.75" customHeight="1" x14ac:dyDescent="0.2">
      <c r="A35" s="20">
        <v>5</v>
      </c>
      <c r="B35" s="422" t="s">
        <v>552</v>
      </c>
      <c r="C35" s="179"/>
      <c r="G35" s="95" t="s">
        <v>201</v>
      </c>
      <c r="H35" s="177">
        <v>8.9999999999999993E-3</v>
      </c>
    </row>
    <row r="36" spans="1:11" ht="12.75" customHeight="1" x14ac:dyDescent="0.2">
      <c r="A36" s="20">
        <v>6</v>
      </c>
      <c r="B36" s="86" t="s">
        <v>118</v>
      </c>
      <c r="G36" s="95" t="s">
        <v>202</v>
      </c>
      <c r="H36" s="177">
        <v>1.0999999999999999E-2</v>
      </c>
    </row>
    <row r="37" spans="1:11" ht="12.75" customHeight="1" x14ac:dyDescent="0.2">
      <c r="A37" s="20">
        <v>7</v>
      </c>
      <c r="B37" s="86" t="s">
        <v>119</v>
      </c>
      <c r="G37" s="95" t="s">
        <v>361</v>
      </c>
      <c r="H37" s="177">
        <v>4.0000000000000001E-3</v>
      </c>
    </row>
    <row r="38" spans="1:11" ht="12.75" customHeight="1" x14ac:dyDescent="0.2">
      <c r="A38" s="20">
        <v>8</v>
      </c>
      <c r="B38" s="86" t="s">
        <v>274</v>
      </c>
      <c r="G38" s="95" t="s">
        <v>362</v>
      </c>
      <c r="H38" s="449">
        <v>4.0000000000000001E-3</v>
      </c>
    </row>
    <row r="39" spans="1:11" ht="12.75" customHeight="1" x14ac:dyDescent="0.2">
      <c r="A39" s="20">
        <v>9</v>
      </c>
      <c r="B39" s="86" t="s">
        <v>391</v>
      </c>
      <c r="G39" s="95" t="s">
        <v>305</v>
      </c>
      <c r="H39" s="177">
        <v>1.0999999999999999E-2</v>
      </c>
    </row>
    <row r="40" spans="1:11" ht="12.75" customHeight="1" x14ac:dyDescent="0.2">
      <c r="G40" s="95" t="s">
        <v>313</v>
      </c>
      <c r="H40" s="177">
        <v>8.9999999999999993E-3</v>
      </c>
    </row>
    <row r="41" spans="1:11" ht="12.75" customHeight="1" x14ac:dyDescent="0.2">
      <c r="F41" s="199"/>
      <c r="G41" s="95" t="s">
        <v>338</v>
      </c>
      <c r="H41" s="177">
        <v>5.0000000000000001E-3</v>
      </c>
    </row>
    <row r="42" spans="1:11" ht="12.75" customHeight="1" x14ac:dyDescent="0.2">
      <c r="G42" s="95" t="s">
        <v>340</v>
      </c>
      <c r="H42" s="177">
        <v>7.0000000000000001E-3</v>
      </c>
    </row>
    <row r="43" spans="1:11" x14ac:dyDescent="0.2">
      <c r="G43" s="95" t="s">
        <v>323</v>
      </c>
      <c r="H43" s="177">
        <v>1.0999999999999999E-2</v>
      </c>
    </row>
    <row r="44" spans="1:11" x14ac:dyDescent="0.2">
      <c r="G44" s="95" t="s">
        <v>324</v>
      </c>
      <c r="H44" s="177">
        <v>5.0000000000000001E-3</v>
      </c>
    </row>
    <row r="45" spans="1:11" x14ac:dyDescent="0.2">
      <c r="G45" s="95" t="s">
        <v>306</v>
      </c>
      <c r="H45" s="177">
        <v>8.9999999999999993E-3</v>
      </c>
    </row>
    <row r="46" spans="1:11" x14ac:dyDescent="0.2">
      <c r="G46" s="95" t="s">
        <v>314</v>
      </c>
      <c r="H46" s="177">
        <v>1.0999999999999999E-2</v>
      </c>
    </row>
    <row r="47" spans="1:11" x14ac:dyDescent="0.2">
      <c r="G47" s="95" t="s">
        <v>307</v>
      </c>
      <c r="H47" s="177">
        <v>1.0999999999999999E-2</v>
      </c>
    </row>
    <row r="48" spans="1:11" x14ac:dyDescent="0.2">
      <c r="G48" s="95" t="s">
        <v>315</v>
      </c>
      <c r="H48" s="177">
        <v>1.0999999999999999E-2</v>
      </c>
    </row>
    <row r="49" spans="7:8" x14ac:dyDescent="0.2">
      <c r="G49" s="95" t="s">
        <v>341</v>
      </c>
      <c r="H49" s="177">
        <v>4.0000000000000001E-3</v>
      </c>
    </row>
    <row r="50" spans="7:8" x14ac:dyDescent="0.2">
      <c r="G50" s="95" t="s">
        <v>325</v>
      </c>
      <c r="H50" s="177">
        <v>7.0000000000000001E-3</v>
      </c>
    </row>
    <row r="51" spans="7:8" x14ac:dyDescent="0.2">
      <c r="G51" s="95" t="s">
        <v>316</v>
      </c>
      <c r="H51" s="177">
        <v>8.9999999999999993E-3</v>
      </c>
    </row>
    <row r="52" spans="7:8" x14ac:dyDescent="0.2">
      <c r="G52" s="95" t="s">
        <v>317</v>
      </c>
      <c r="H52" s="177">
        <v>5.0000000000000001E-3</v>
      </c>
    </row>
    <row r="53" spans="7:8" x14ac:dyDescent="0.2">
      <c r="G53" s="95" t="s">
        <v>308</v>
      </c>
      <c r="H53" s="177">
        <v>8.9999999999999993E-3</v>
      </c>
    </row>
    <row r="54" spans="7:8" x14ac:dyDescent="0.2">
      <c r="G54" s="95" t="s">
        <v>326</v>
      </c>
      <c r="H54" s="177">
        <v>8.9999999999999993E-3</v>
      </c>
    </row>
    <row r="55" spans="7:8" x14ac:dyDescent="0.2">
      <c r="G55" s="95" t="s">
        <v>327</v>
      </c>
      <c r="H55" s="177">
        <v>7.0000000000000001E-3</v>
      </c>
    </row>
    <row r="56" spans="7:8" x14ac:dyDescent="0.2">
      <c r="G56" s="95" t="s">
        <v>328</v>
      </c>
      <c r="H56" s="177">
        <v>1.0999999999999999E-2</v>
      </c>
    </row>
    <row r="57" spans="7:8" x14ac:dyDescent="0.2">
      <c r="G57" s="95" t="s">
        <v>318</v>
      </c>
      <c r="H57" s="177">
        <v>8.9999999999999993E-3</v>
      </c>
    </row>
    <row r="58" spans="7:8" x14ac:dyDescent="0.2">
      <c r="G58" s="95" t="s">
        <v>319</v>
      </c>
      <c r="H58" s="177">
        <v>7.0000000000000001E-3</v>
      </c>
    </row>
    <row r="59" spans="7:8" x14ac:dyDescent="0.2">
      <c r="G59" s="95" t="s">
        <v>334</v>
      </c>
      <c r="H59" s="177">
        <v>7.0000000000000001E-3</v>
      </c>
    </row>
    <row r="60" spans="7:8" x14ac:dyDescent="0.2">
      <c r="G60" s="95" t="s">
        <v>335</v>
      </c>
      <c r="H60" s="177">
        <v>1.0999999999999999E-2</v>
      </c>
    </row>
    <row r="61" spans="7:8" x14ac:dyDescent="0.2">
      <c r="G61" s="95" t="s">
        <v>336</v>
      </c>
      <c r="H61" s="177">
        <v>7.0000000000000001E-3</v>
      </c>
    </row>
    <row r="62" spans="7:8" x14ac:dyDescent="0.2">
      <c r="G62" s="95" t="s">
        <v>309</v>
      </c>
      <c r="H62" s="177">
        <v>1.0999999999999999E-2</v>
      </c>
    </row>
    <row r="63" spans="7:8" x14ac:dyDescent="0.2">
      <c r="G63" s="95" t="s">
        <v>310</v>
      </c>
      <c r="H63" s="177">
        <v>1.0999999999999999E-2</v>
      </c>
    </row>
    <row r="64" spans="7:8" x14ac:dyDescent="0.2">
      <c r="G64" s="95" t="s">
        <v>311</v>
      </c>
      <c r="H64" s="177">
        <v>1.0999999999999999E-2</v>
      </c>
    </row>
    <row r="65" spans="7:8" x14ac:dyDescent="0.2">
      <c r="G65" s="95" t="s">
        <v>342</v>
      </c>
      <c r="H65" s="177">
        <v>5.0000000000000001E-3</v>
      </c>
    </row>
    <row r="66" spans="7:8" x14ac:dyDescent="0.2">
      <c r="G66" s="95" t="s">
        <v>329</v>
      </c>
      <c r="H66" s="177">
        <v>7.0000000000000001E-3</v>
      </c>
    </row>
    <row r="67" spans="7:8" x14ac:dyDescent="0.2">
      <c r="G67" s="95" t="s">
        <v>363</v>
      </c>
      <c r="H67" s="177">
        <v>5.0000000000000001E-3</v>
      </c>
    </row>
    <row r="68" spans="7:8" x14ac:dyDescent="0.2">
      <c r="G68" s="95" t="s">
        <v>320</v>
      </c>
      <c r="H68" s="177">
        <v>1.0999999999999999E-2</v>
      </c>
    </row>
    <row r="69" spans="7:8" x14ac:dyDescent="0.2">
      <c r="G69" s="95" t="s">
        <v>312</v>
      </c>
      <c r="H69" s="177">
        <v>1.0999999999999999E-2</v>
      </c>
    </row>
    <row r="70" spans="7:8" x14ac:dyDescent="0.2">
      <c r="G70" s="95" t="s">
        <v>343</v>
      </c>
      <c r="H70" s="177">
        <v>4.0000000000000001E-3</v>
      </c>
    </row>
    <row r="71" spans="7:8" x14ac:dyDescent="0.2">
      <c r="G71" s="95" t="s">
        <v>321</v>
      </c>
      <c r="H71" s="177">
        <v>8.9999999999999993E-3</v>
      </c>
    </row>
    <row r="72" spans="7:8" x14ac:dyDescent="0.2">
      <c r="G72" s="95" t="s">
        <v>330</v>
      </c>
      <c r="H72" s="177">
        <v>8.9999999999999993E-3</v>
      </c>
    </row>
    <row r="73" spans="7:8" x14ac:dyDescent="0.2">
      <c r="G73" s="95" t="s">
        <v>366</v>
      </c>
      <c r="H73" s="177">
        <v>4.0000000000000001E-3</v>
      </c>
    </row>
    <row r="74" spans="7:8" x14ac:dyDescent="0.2">
      <c r="G74" s="95" t="s">
        <v>364</v>
      </c>
      <c r="H74" s="177">
        <v>4.0000000000000001E-3</v>
      </c>
    </row>
    <row r="75" spans="7:8" x14ac:dyDescent="0.2">
      <c r="G75" s="95" t="s">
        <v>339</v>
      </c>
      <c r="H75" s="177">
        <v>4.0000000000000001E-3</v>
      </c>
    </row>
    <row r="76" spans="7:8" x14ac:dyDescent="0.2">
      <c r="G76" s="95" t="s">
        <v>356</v>
      </c>
      <c r="H76" s="177">
        <v>4.0000000000000001E-3</v>
      </c>
    </row>
    <row r="77" spans="7:8" x14ac:dyDescent="0.2">
      <c r="G77" s="95" t="s">
        <v>357</v>
      </c>
      <c r="H77" s="177">
        <v>7.0000000000000001E-3</v>
      </c>
    </row>
    <row r="78" spans="7:8" x14ac:dyDescent="0.2">
      <c r="G78" s="95" t="s">
        <v>331</v>
      </c>
      <c r="H78" s="177">
        <v>7.0000000000000001E-3</v>
      </c>
    </row>
    <row r="79" spans="7:8" x14ac:dyDescent="0.2">
      <c r="G79" s="95" t="s">
        <v>369</v>
      </c>
      <c r="H79" s="177">
        <v>4.0000000000000001E-3</v>
      </c>
    </row>
    <row r="80" spans="7:8" x14ac:dyDescent="0.2">
      <c r="G80" s="95" t="s">
        <v>370</v>
      </c>
      <c r="H80" s="177">
        <v>7.0000000000000001E-3</v>
      </c>
    </row>
    <row r="81" spans="7:8" x14ac:dyDescent="0.2">
      <c r="G81" s="95" t="s">
        <v>344</v>
      </c>
      <c r="H81" s="177">
        <v>4.0000000000000001E-3</v>
      </c>
    </row>
    <row r="82" spans="7:8" x14ac:dyDescent="0.2">
      <c r="G82" s="95" t="s">
        <v>367</v>
      </c>
      <c r="H82" s="177">
        <v>4.0000000000000001E-3</v>
      </c>
    </row>
    <row r="83" spans="7:8" x14ac:dyDescent="0.2">
      <c r="G83" s="95" t="s">
        <v>345</v>
      </c>
      <c r="H83" s="177">
        <v>4.0000000000000001E-3</v>
      </c>
    </row>
    <row r="84" spans="7:8" x14ac:dyDescent="0.2">
      <c r="G84" s="95" t="s">
        <v>332</v>
      </c>
      <c r="H84" s="177">
        <v>8.9999999999999993E-3</v>
      </c>
    </row>
    <row r="85" spans="7:8" x14ac:dyDescent="0.2">
      <c r="G85" s="95" t="s">
        <v>347</v>
      </c>
      <c r="H85" s="177">
        <v>4.0000000000000001E-3</v>
      </c>
    </row>
    <row r="86" spans="7:8" x14ac:dyDescent="0.2">
      <c r="G86" s="95" t="s">
        <v>348</v>
      </c>
      <c r="H86" s="177">
        <v>5.0000000000000001E-3</v>
      </c>
    </row>
    <row r="87" spans="7:8" x14ac:dyDescent="0.2">
      <c r="G87" s="95" t="s">
        <v>349</v>
      </c>
      <c r="H87" s="177">
        <v>5.0000000000000001E-3</v>
      </c>
    </row>
    <row r="88" spans="7:8" x14ac:dyDescent="0.2">
      <c r="G88" s="95" t="s">
        <v>346</v>
      </c>
      <c r="H88" s="177">
        <v>5.0000000000000001E-3</v>
      </c>
    </row>
    <row r="89" spans="7:8" x14ac:dyDescent="0.2">
      <c r="G89" s="95" t="s">
        <v>350</v>
      </c>
      <c r="H89" s="177">
        <v>4.0000000000000001E-3</v>
      </c>
    </row>
    <row r="90" spans="7:8" x14ac:dyDescent="0.2">
      <c r="G90" s="95" t="s">
        <v>351</v>
      </c>
      <c r="H90" s="177">
        <v>4.0000000000000001E-3</v>
      </c>
    </row>
    <row r="91" spans="7:8" x14ac:dyDescent="0.2">
      <c r="G91" s="95" t="s">
        <v>372</v>
      </c>
      <c r="H91" s="177">
        <v>4.0000000000000001E-3</v>
      </c>
    </row>
    <row r="92" spans="7:8" x14ac:dyDescent="0.2">
      <c r="G92" s="95" t="s">
        <v>368</v>
      </c>
      <c r="H92" s="177">
        <v>8.9999999999999993E-3</v>
      </c>
    </row>
    <row r="93" spans="7:8" x14ac:dyDescent="0.2">
      <c r="G93" s="95" t="s">
        <v>352</v>
      </c>
      <c r="H93" s="177">
        <v>7.0000000000000001E-3</v>
      </c>
    </row>
    <row r="94" spans="7:8" x14ac:dyDescent="0.2">
      <c r="G94" s="95" t="s">
        <v>322</v>
      </c>
      <c r="H94" s="177">
        <v>4.0000000000000001E-3</v>
      </c>
    </row>
    <row r="95" spans="7:8" x14ac:dyDescent="0.2">
      <c r="G95" s="95" t="s">
        <v>353</v>
      </c>
      <c r="H95" s="177">
        <v>7.0000000000000001E-3</v>
      </c>
    </row>
    <row r="96" spans="7:8" x14ac:dyDescent="0.2">
      <c r="G96" s="95" t="s">
        <v>354</v>
      </c>
      <c r="H96" s="177">
        <v>8.9999999999999993E-3</v>
      </c>
    </row>
    <row r="97" spans="7:8" x14ac:dyDescent="0.2">
      <c r="G97" s="95" t="s">
        <v>355</v>
      </c>
      <c r="H97" s="177">
        <v>4.0000000000000001E-3</v>
      </c>
    </row>
    <row r="98" spans="7:8" x14ac:dyDescent="0.2">
      <c r="G98" s="95" t="s">
        <v>333</v>
      </c>
      <c r="H98" s="177">
        <v>7.0000000000000001E-3</v>
      </c>
    </row>
    <row r="99" spans="7:8" x14ac:dyDescent="0.2">
      <c r="G99" s="95" t="s">
        <v>371</v>
      </c>
      <c r="H99" s="177">
        <v>5.0000000000000001E-3</v>
      </c>
    </row>
    <row r="100" spans="7:8" x14ac:dyDescent="0.2">
      <c r="G100" s="95" t="s">
        <v>373</v>
      </c>
      <c r="H100" s="177">
        <v>5.0000000000000001E-3</v>
      </c>
    </row>
    <row r="101" spans="7:8" x14ac:dyDescent="0.2">
      <c r="G101" s="95" t="s">
        <v>374</v>
      </c>
      <c r="H101" s="177">
        <v>5.0000000000000001E-3</v>
      </c>
    </row>
    <row r="102" spans="7:8" x14ac:dyDescent="0.2">
      <c r="G102" s="95" t="s">
        <v>375</v>
      </c>
      <c r="H102" s="177">
        <v>7.0000000000000001E-3</v>
      </c>
    </row>
    <row r="103" spans="7:8" x14ac:dyDescent="0.2">
      <c r="G103" s="95" t="s">
        <v>358</v>
      </c>
      <c r="H103" s="177">
        <v>7.0000000000000001E-3</v>
      </c>
    </row>
    <row r="104" spans="7:8" x14ac:dyDescent="0.2">
      <c r="G104" s="95" t="s">
        <v>359</v>
      </c>
      <c r="H104" s="177">
        <v>5.0000000000000001E-3</v>
      </c>
    </row>
    <row r="105" spans="7:8" x14ac:dyDescent="0.2">
      <c r="G105" s="95" t="s">
        <v>360</v>
      </c>
      <c r="H105" s="177">
        <v>7.0000000000000001E-3</v>
      </c>
    </row>
    <row r="106" spans="7:8" x14ac:dyDescent="0.2">
      <c r="G106" s="95" t="s">
        <v>299</v>
      </c>
      <c r="H106" s="177">
        <v>7.0000000000000001E-3</v>
      </c>
    </row>
    <row r="107" spans="7:8" x14ac:dyDescent="0.2">
      <c r="G107" s="95" t="s">
        <v>376</v>
      </c>
      <c r="H107" s="177">
        <v>4.0000000000000001E-3</v>
      </c>
    </row>
    <row r="108" spans="7:8" x14ac:dyDescent="0.2">
      <c r="G108" s="95" t="s">
        <v>365</v>
      </c>
      <c r="H108" s="177">
        <v>4.0000000000000001E-3</v>
      </c>
    </row>
    <row r="109" spans="7:8" x14ac:dyDescent="0.2">
      <c r="G109" s="95" t="s">
        <v>337</v>
      </c>
      <c r="H109" s="177">
        <v>4.0000000000000001E-3</v>
      </c>
    </row>
    <row r="110" spans="7:8" x14ac:dyDescent="0.2">
      <c r="G110" s="95" t="s">
        <v>377</v>
      </c>
      <c r="H110" s="177">
        <v>4.0000000000000001E-3</v>
      </c>
    </row>
    <row r="111" spans="7:8" x14ac:dyDescent="0.2">
      <c r="G111" s="95" t="s">
        <v>378</v>
      </c>
      <c r="H111" s="177">
        <v>4.0000000000000001E-3</v>
      </c>
    </row>
    <row r="112" spans="7:8" x14ac:dyDescent="0.2">
      <c r="G112" s="95" t="s">
        <v>379</v>
      </c>
      <c r="H112" s="177">
        <v>4.0000000000000001E-3</v>
      </c>
    </row>
    <row r="113" spans="8:8" x14ac:dyDescent="0.2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style="448" bestFit="1" customWidth="1"/>
    <col min="2" max="16384" width="9.140625" style="448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SIP</cp:lastModifiedBy>
  <cp:lastPrinted>2016-12-26T16:42:14Z</cp:lastPrinted>
  <dcterms:created xsi:type="dcterms:W3CDTF">2003-10-17T12:32:27Z</dcterms:created>
  <dcterms:modified xsi:type="dcterms:W3CDTF">2017-12-30T14:59:15Z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